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fileSharing userName="Grace Shoong" algorithmName="SHA-512" hashValue="BS68NyX63JwmH6IqrghLMZMpH5hiNSK0OcBcc26NSSEbNx7UN2TtmFiMLg5J7fpsvX2pbWcrA7SI6SRTsJOvnw==" saltValue="jjnvH4Kt4VA7dqr6wtb2aQ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3-Recipe Costing (Promo &amp; Core)\2024 Promotion and Projects\"/>
    </mc:Choice>
  </mc:AlternateContent>
  <xr:revisionPtr revIDLastSave="0" documentId="8_{7F538DB2-D211-4E43-B299-9D7724B103C6}" xr6:coauthVersionLast="47" xr6:coauthVersionMax="47" xr10:uidLastSave="{00000000-0000-0000-0000-000000000000}"/>
  <bookViews>
    <workbookView xWindow="-108" yWindow="-108" windowWidth="23256" windowHeight="12456" tabRatio="889" xr2:uid="{B13D514B-ED4A-4234-BC75-27581BAFDABE}"/>
  </bookViews>
  <sheets>
    <sheet name="Item Price Summary" sheetId="17" r:id="rId1"/>
    <sheet name="Syrup Mixture" sheetId="32" r:id="rId2"/>
    <sheet name="Premade Toppings" sheetId="33" r:id="rId3"/>
    <sheet name="Fresh Brewed Tea" sheetId="24" r:id="rId4"/>
    <sheet name="Milk Tea" sheetId="25" r:id="rId5"/>
    <sheet name="Signature COLD" sheetId="27" r:id="rId6"/>
    <sheet name="Signature HOT" sheetId="34" r:id="rId7"/>
    <sheet name="Popping Soda" sheetId="23" r:id="rId8"/>
    <sheet name="Slush" sheetId="26" r:id="rId9"/>
    <sheet name="Toppings" sheetId="28" r:id="rId10"/>
  </sheets>
  <externalReferences>
    <externalReference r:id="rId11"/>
    <externalReference r:id="rId12"/>
  </externalReferences>
  <definedNames>
    <definedName name="_xlnm._FilterDatabase" localSheetId="3" hidden="1">'Fresh Brewed Tea'!$A$11:$AC$61</definedName>
    <definedName name="_xlnm._FilterDatabase" localSheetId="0" hidden="1">'Item Price Summary'!$F$3:$AA$92</definedName>
    <definedName name="_xlnm._FilterDatabase" localSheetId="4" hidden="1">'Milk Tea'!$A$11:$AC$51</definedName>
    <definedName name="_xlnm._FilterDatabase" localSheetId="7" hidden="1">'Popping Soda'!$A$11:$AC$11</definedName>
    <definedName name="_xlnm._FilterDatabase" localSheetId="2" hidden="1">'Premade Toppings'!$A$5:$J$35</definedName>
    <definedName name="_xlnm._FilterDatabase" localSheetId="5" hidden="1">'Signature COLD'!$A$11:$AC$71</definedName>
    <definedName name="_xlnm._FilterDatabase" localSheetId="6" hidden="1">'Signature HOT'!$A$11:$AC$21</definedName>
    <definedName name="_xlnm._FilterDatabase" localSheetId="8" hidden="1">Slush!$A$11:$AC$91</definedName>
    <definedName name="_xlnm._FilterDatabase" localSheetId="1" hidden="1">'Syrup Mixture'!$A$5:$J$55</definedName>
    <definedName name="_xlnm._FilterDatabase" localSheetId="9" hidden="1">Toppings!$A$9:$K$19</definedName>
    <definedName name="_xlnm.Print_Area" localSheetId="3">'Fresh Brewed Tea'!$W:$AC</definedName>
    <definedName name="_xlnm.Print_Area" localSheetId="4">'Milk Tea'!$W$1:$AC$51</definedName>
    <definedName name="_xlnm.Print_Area" localSheetId="7">'Popping Soda'!$W$1:$AC$71</definedName>
    <definedName name="_xlnm.Print_Area" localSheetId="2">'Premade Toppings'!#REF!</definedName>
    <definedName name="_xlnm.Print_Area" localSheetId="5">'Signature COLD'!#REF!</definedName>
    <definedName name="_xlnm.Print_Area" localSheetId="6">'Signature HOT'!#REF!</definedName>
    <definedName name="_xlnm.Print_Area" localSheetId="8">Slush!$W:$AC</definedName>
    <definedName name="_xlnm.Print_Area" localSheetId="1">'Syrup Mixture'!#REF!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6" i="27" l="1"/>
  <c r="X81" i="27"/>
  <c r="Y81" i="27" s="1"/>
  <c r="P81" i="27"/>
  <c r="Q81" i="27" s="1"/>
  <c r="H81" i="27"/>
  <c r="I81" i="27" s="1"/>
  <c r="X80" i="27"/>
  <c r="Y80" i="27" s="1"/>
  <c r="P80" i="27"/>
  <c r="Q80" i="27" s="1"/>
  <c r="H80" i="27"/>
  <c r="I80" i="27" s="1"/>
  <c r="X79" i="27"/>
  <c r="Y79" i="27" s="1"/>
  <c r="P79" i="27"/>
  <c r="Q79" i="27" s="1"/>
  <c r="H79" i="27"/>
  <c r="I79" i="27" s="1"/>
  <c r="Y78" i="27"/>
  <c r="X78" i="27"/>
  <c r="P78" i="27"/>
  <c r="Q78" i="27" s="1"/>
  <c r="H78" i="27"/>
  <c r="I78" i="27" s="1"/>
  <c r="X77" i="27"/>
  <c r="Y77" i="27" s="1"/>
  <c r="P77" i="27"/>
  <c r="Q77" i="27" s="1"/>
  <c r="H77" i="27"/>
  <c r="I77" i="27" s="1"/>
  <c r="X76" i="27"/>
  <c r="Y76" i="27" s="1"/>
  <c r="P76" i="27"/>
  <c r="Q76" i="27" s="1"/>
  <c r="H76" i="27"/>
  <c r="I76" i="27" s="1"/>
  <c r="X75" i="27"/>
  <c r="Y75" i="27" s="1"/>
  <c r="P75" i="27"/>
  <c r="Q75" i="27" s="1"/>
  <c r="H75" i="27"/>
  <c r="I75" i="27" s="1"/>
  <c r="A75" i="27"/>
  <c r="A76" i="27" s="1"/>
  <c r="A77" i="27" s="1"/>
  <c r="A78" i="27" s="1"/>
  <c r="A79" i="27" s="1"/>
  <c r="A80" i="27" s="1"/>
  <c r="A81" i="27" s="1"/>
  <c r="X74" i="27"/>
  <c r="Y74" i="27" s="1"/>
  <c r="Q74" i="27"/>
  <c r="P74" i="27"/>
  <c r="H74" i="27"/>
  <c r="I74" i="27" s="1"/>
  <c r="A74" i="27"/>
  <c r="X73" i="27"/>
  <c r="Y73" i="27" s="1"/>
  <c r="P73" i="27"/>
  <c r="Q73" i="27" s="1"/>
  <c r="I73" i="27"/>
  <c r="H73" i="27"/>
  <c r="A73" i="27"/>
  <c r="X72" i="27"/>
  <c r="Y72" i="27" s="1"/>
  <c r="Q72" i="27"/>
  <c r="P72" i="27"/>
  <c r="H72" i="27"/>
  <c r="I72" i="27" s="1"/>
  <c r="X141" i="26"/>
  <c r="P141" i="26"/>
  <c r="H141" i="26"/>
  <c r="X140" i="26"/>
  <c r="P140" i="26"/>
  <c r="H140" i="26"/>
  <c r="X139" i="26"/>
  <c r="P139" i="26"/>
  <c r="H139" i="26"/>
  <c r="X138" i="26"/>
  <c r="P138" i="26"/>
  <c r="H138" i="26"/>
  <c r="X137" i="26"/>
  <c r="P137" i="26"/>
  <c r="H137" i="26"/>
  <c r="X136" i="26"/>
  <c r="P136" i="26"/>
  <c r="H136" i="26"/>
  <c r="X135" i="26"/>
  <c r="P135" i="26"/>
  <c r="H135" i="26"/>
  <c r="X134" i="26"/>
  <c r="P134" i="26"/>
  <c r="H134" i="26"/>
  <c r="X133" i="26"/>
  <c r="P133" i="26"/>
  <c r="H133" i="26"/>
  <c r="X132" i="26"/>
  <c r="P132" i="26"/>
  <c r="H132" i="26"/>
  <c r="X121" i="24"/>
  <c r="N121" i="24"/>
  <c r="P121" i="24" s="1"/>
  <c r="H121" i="24"/>
  <c r="X120" i="24"/>
  <c r="N120" i="24"/>
  <c r="P120" i="24" s="1"/>
  <c r="H120" i="24"/>
  <c r="X119" i="24"/>
  <c r="P119" i="24"/>
  <c r="N119" i="24"/>
  <c r="H119" i="24"/>
  <c r="X118" i="24"/>
  <c r="N118" i="24"/>
  <c r="P118" i="24" s="1"/>
  <c r="H118" i="24"/>
  <c r="X117" i="24"/>
  <c r="N117" i="24"/>
  <c r="P117" i="24" s="1"/>
  <c r="H117" i="24"/>
  <c r="X116" i="24"/>
  <c r="N116" i="24"/>
  <c r="P116" i="24" s="1"/>
  <c r="H116" i="24"/>
  <c r="X115" i="24"/>
  <c r="P115" i="24"/>
  <c r="H115" i="24"/>
  <c r="X114" i="24"/>
  <c r="V114" i="24"/>
  <c r="N114" i="24"/>
  <c r="P114" i="24" s="1"/>
  <c r="H114" i="24"/>
  <c r="F114" i="24"/>
  <c r="X113" i="24"/>
  <c r="P113" i="24"/>
  <c r="H113" i="24"/>
  <c r="X112" i="24"/>
  <c r="P112" i="24"/>
  <c r="H112" i="24"/>
  <c r="L72" i="27" l="1"/>
  <c r="M72" i="27" s="1"/>
  <c r="J72" i="27"/>
  <c r="K72" i="27" s="1"/>
  <c r="R72" i="27"/>
  <c r="S72" i="27" s="1"/>
  <c r="Z72" i="27"/>
  <c r="AA72" i="27" s="1"/>
  <c r="AB72" i="27"/>
  <c r="AC72" i="27" s="1"/>
  <c r="T72" i="27"/>
  <c r="U72" i="27" s="1"/>
  <c r="AA47" i="17" l="1"/>
  <c r="Z47" i="17"/>
  <c r="Y47" i="17"/>
  <c r="X47" i="17"/>
  <c r="W47" i="17"/>
  <c r="V47" i="17"/>
  <c r="U47" i="17"/>
  <c r="T47" i="17"/>
  <c r="S47" i="17"/>
  <c r="M47" i="17"/>
  <c r="L47" i="17"/>
  <c r="O47" i="17" s="1"/>
  <c r="K47" i="17"/>
  <c r="J47" i="17"/>
  <c r="I47" i="17"/>
  <c r="H47" i="17"/>
  <c r="F47" i="17"/>
  <c r="AA45" i="17"/>
  <c r="Z45" i="17"/>
  <c r="Y45" i="17"/>
  <c r="X45" i="17"/>
  <c r="W45" i="17"/>
  <c r="V45" i="17"/>
  <c r="U45" i="17"/>
  <c r="T45" i="17"/>
  <c r="S45" i="17"/>
  <c r="O45" i="17"/>
  <c r="N45" i="17"/>
  <c r="M45" i="17"/>
  <c r="L45" i="17"/>
  <c r="K45" i="17"/>
  <c r="J45" i="17"/>
  <c r="I45" i="17"/>
  <c r="H45" i="17"/>
  <c r="F45" i="17"/>
  <c r="E45" i="17"/>
  <c r="A93" i="24"/>
  <c r="A94" i="24" s="1"/>
  <c r="A95" i="24" s="1"/>
  <c r="A96" i="24" s="1"/>
  <c r="A97" i="24" s="1"/>
  <c r="A98" i="24" s="1"/>
  <c r="A99" i="24" s="1"/>
  <c r="A100" i="24" s="1"/>
  <c r="A101" i="24" s="1"/>
  <c r="V84" i="24"/>
  <c r="A84" i="24"/>
  <c r="A85" i="24" s="1"/>
  <c r="A86" i="24" s="1"/>
  <c r="A87" i="24" s="1"/>
  <c r="A88" i="24" s="1"/>
  <c r="A89" i="24" s="1"/>
  <c r="A90" i="24" s="1"/>
  <c r="A91" i="24" s="1"/>
  <c r="A83" i="24"/>
  <c r="V74" i="24"/>
  <c r="F74" i="24"/>
  <c r="A73" i="24"/>
  <c r="A74" i="24" s="1"/>
  <c r="A75" i="24" s="1"/>
  <c r="A76" i="24" s="1"/>
  <c r="A77" i="24" s="1"/>
  <c r="A78" i="24" s="1"/>
  <c r="A79" i="24" s="1"/>
  <c r="A80" i="24" s="1"/>
  <c r="A81" i="24" s="1"/>
  <c r="A146" i="26"/>
  <c r="A147" i="26" s="1"/>
  <c r="A148" i="26" s="1"/>
  <c r="A149" i="26" s="1"/>
  <c r="A150" i="26" s="1"/>
  <c r="A151" i="26" s="1"/>
  <c r="A145" i="26"/>
  <c r="A144" i="26"/>
  <c r="A143" i="26"/>
  <c r="A134" i="26"/>
  <c r="A135" i="26" s="1"/>
  <c r="A136" i="26" s="1"/>
  <c r="A137" i="26" s="1"/>
  <c r="A138" i="26" s="1"/>
  <c r="A139" i="26" s="1"/>
  <c r="A140" i="26" s="1"/>
  <c r="A141" i="26" s="1"/>
  <c r="A133" i="26"/>
  <c r="A123" i="26"/>
  <c r="A124" i="26" s="1"/>
  <c r="A125" i="26" s="1"/>
  <c r="A126" i="26" s="1"/>
  <c r="A127" i="26" s="1"/>
  <c r="A128" i="26" s="1"/>
  <c r="A129" i="26" s="1"/>
  <c r="A130" i="26" s="1"/>
  <c r="A131" i="26" s="1"/>
  <c r="A123" i="24"/>
  <c r="A124" i="24" s="1"/>
  <c r="A125" i="24" s="1"/>
  <c r="A126" i="24" s="1"/>
  <c r="A127" i="24" s="1"/>
  <c r="A128" i="24" s="1"/>
  <c r="A129" i="24" s="1"/>
  <c r="A130" i="24" s="1"/>
  <c r="A131" i="24" s="1"/>
  <c r="A113" i="24"/>
  <c r="A114" i="24" s="1"/>
  <c r="A115" i="24" s="1"/>
  <c r="A116" i="24" s="1"/>
  <c r="A117" i="24" s="1"/>
  <c r="A118" i="24" s="1"/>
  <c r="A119" i="24" s="1"/>
  <c r="A120" i="24" s="1"/>
  <c r="A121" i="24" s="1"/>
  <c r="V104" i="24"/>
  <c r="N104" i="24"/>
  <c r="F104" i="24"/>
  <c r="V103" i="24"/>
  <c r="N103" i="24"/>
  <c r="F103" i="24"/>
  <c r="A103" i="24"/>
  <c r="A104" i="24" s="1"/>
  <c r="A105" i="24" s="1"/>
  <c r="A106" i="24" s="1"/>
  <c r="A107" i="24" s="1"/>
  <c r="A108" i="24" s="1"/>
  <c r="A109" i="24" s="1"/>
  <c r="A110" i="24" s="1"/>
  <c r="A111" i="24" s="1"/>
  <c r="A35" i="34"/>
  <c r="A36" i="34" s="1"/>
  <c r="A37" i="34" s="1"/>
  <c r="A38" i="34" s="1"/>
  <c r="A39" i="34" s="1"/>
  <c r="A40" i="34" s="1"/>
  <c r="A41" i="34" s="1"/>
  <c r="A63" i="27"/>
  <c r="A64" i="27" s="1"/>
  <c r="A65" i="27" s="1"/>
  <c r="A66" i="27" s="1"/>
  <c r="A67" i="27" s="1"/>
  <c r="A68" i="27" s="1"/>
  <c r="A69" i="27" s="1"/>
  <c r="A70" i="27" s="1"/>
  <c r="A71" i="27" s="1"/>
  <c r="A33" i="34"/>
  <c r="A34" i="34" s="1"/>
  <c r="E47" i="17" l="1"/>
  <c r="R45" i="17"/>
  <c r="R47" i="17"/>
  <c r="AA8" i="17" l="1"/>
  <c r="Z8" i="17"/>
  <c r="Y8" i="17"/>
  <c r="X8" i="17"/>
  <c r="W8" i="17"/>
  <c r="V8" i="17"/>
  <c r="U8" i="17"/>
  <c r="T8" i="17"/>
  <c r="S8" i="17"/>
  <c r="N8" i="17"/>
  <c r="M8" i="17"/>
  <c r="K8" i="17"/>
  <c r="J8" i="17"/>
  <c r="I8" i="17"/>
  <c r="H8" i="17"/>
  <c r="F8" i="17"/>
  <c r="N109" i="26"/>
  <c r="N107" i="26"/>
  <c r="A103" i="26"/>
  <c r="A104" i="26" s="1"/>
  <c r="A105" i="26" s="1"/>
  <c r="A106" i="26" s="1"/>
  <c r="A107" i="26" s="1"/>
  <c r="A108" i="26" s="1"/>
  <c r="A109" i="26" s="1"/>
  <c r="A110" i="26" s="1"/>
  <c r="A111" i="26" s="1"/>
  <c r="N99" i="26"/>
  <c r="N97" i="26"/>
  <c r="AA14" i="17"/>
  <c r="Z14" i="17"/>
  <c r="Y14" i="17"/>
  <c r="X14" i="17"/>
  <c r="W14" i="17"/>
  <c r="V14" i="17"/>
  <c r="U14" i="17"/>
  <c r="T14" i="17"/>
  <c r="S14" i="17"/>
  <c r="N14" i="17"/>
  <c r="M14" i="17"/>
  <c r="L14" i="17"/>
  <c r="E14" i="17" s="1"/>
  <c r="K14" i="17"/>
  <c r="J14" i="17"/>
  <c r="I14" i="17"/>
  <c r="H14" i="17"/>
  <c r="F14" i="17"/>
  <c r="AA38" i="17"/>
  <c r="Z38" i="17"/>
  <c r="Y38" i="17"/>
  <c r="X38" i="17"/>
  <c r="W38" i="17"/>
  <c r="V38" i="17"/>
  <c r="U38" i="17"/>
  <c r="T38" i="17"/>
  <c r="S38" i="17"/>
  <c r="N38" i="17"/>
  <c r="M38" i="17"/>
  <c r="K38" i="17"/>
  <c r="J38" i="17"/>
  <c r="I38" i="17"/>
  <c r="H38" i="17"/>
  <c r="F38" i="17"/>
  <c r="AA37" i="17"/>
  <c r="Z37" i="17"/>
  <c r="Y37" i="17"/>
  <c r="X37" i="17"/>
  <c r="W37" i="17"/>
  <c r="V37" i="17"/>
  <c r="U37" i="17"/>
  <c r="T37" i="17"/>
  <c r="S37" i="17"/>
  <c r="N37" i="17"/>
  <c r="M37" i="17"/>
  <c r="K37" i="17"/>
  <c r="J37" i="17"/>
  <c r="I37" i="17"/>
  <c r="H37" i="17"/>
  <c r="F37" i="17"/>
  <c r="G88" i="17"/>
  <c r="G87" i="17"/>
  <c r="AA87" i="17" s="1"/>
  <c r="A58" i="32"/>
  <c r="A59" i="32" s="1"/>
  <c r="A60" i="32" s="1"/>
  <c r="A61" i="32" s="1"/>
  <c r="A62" i="32" s="1"/>
  <c r="A63" i="32" s="1"/>
  <c r="A64" i="32" s="1"/>
  <c r="A65" i="32" s="1"/>
  <c r="A57" i="32"/>
  <c r="R8" i="17" l="1"/>
  <c r="R14" i="17"/>
  <c r="R38" i="17"/>
  <c r="R37" i="17"/>
  <c r="N87" i="17"/>
  <c r="S87" i="17"/>
  <c r="F87" i="17"/>
  <c r="T87" i="17"/>
  <c r="U87" i="17"/>
  <c r="H87" i="17"/>
  <c r="V87" i="17"/>
  <c r="I87" i="17"/>
  <c r="W87" i="17"/>
  <c r="J87" i="17"/>
  <c r="X87" i="17"/>
  <c r="K87" i="17"/>
  <c r="Y87" i="17"/>
  <c r="L87" i="17"/>
  <c r="E87" i="17" s="1"/>
  <c r="Z87" i="17"/>
  <c r="M87" i="17"/>
  <c r="R87" i="17" l="1"/>
  <c r="N2" i="17" l="1"/>
  <c r="N80" i="17"/>
  <c r="M80" i="17"/>
  <c r="L80" i="17"/>
  <c r="K80" i="17"/>
  <c r="J80" i="17"/>
  <c r="I80" i="17"/>
  <c r="N79" i="17"/>
  <c r="M79" i="17"/>
  <c r="L79" i="17"/>
  <c r="K79" i="17"/>
  <c r="J79" i="17"/>
  <c r="I79" i="17"/>
  <c r="N77" i="17"/>
  <c r="M77" i="17"/>
  <c r="L77" i="17"/>
  <c r="K77" i="17"/>
  <c r="J77" i="17"/>
  <c r="I77" i="17"/>
  <c r="N76" i="17"/>
  <c r="M76" i="17"/>
  <c r="K76" i="17"/>
  <c r="J76" i="17"/>
  <c r="I76" i="17"/>
  <c r="N75" i="17"/>
  <c r="M75" i="17"/>
  <c r="L75" i="17"/>
  <c r="K75" i="17"/>
  <c r="J75" i="17"/>
  <c r="I75" i="17"/>
  <c r="N74" i="17"/>
  <c r="M74" i="17"/>
  <c r="L74" i="17"/>
  <c r="K74" i="17"/>
  <c r="J74" i="17"/>
  <c r="I74" i="17"/>
  <c r="N73" i="17"/>
  <c r="M73" i="17"/>
  <c r="L73" i="17"/>
  <c r="K73" i="17"/>
  <c r="J73" i="17"/>
  <c r="I73" i="17"/>
  <c r="N72" i="17"/>
  <c r="M72" i="17"/>
  <c r="K72" i="17"/>
  <c r="J72" i="17"/>
  <c r="I72" i="17"/>
  <c r="N71" i="17"/>
  <c r="M71" i="17"/>
  <c r="K71" i="17"/>
  <c r="J71" i="17"/>
  <c r="I71" i="17"/>
  <c r="N70" i="17"/>
  <c r="M70" i="17"/>
  <c r="L70" i="17"/>
  <c r="K70" i="17"/>
  <c r="J70" i="17"/>
  <c r="I70" i="17"/>
  <c r="N69" i="17"/>
  <c r="M69" i="17"/>
  <c r="L69" i="17"/>
  <c r="K69" i="17"/>
  <c r="J69" i="17"/>
  <c r="I69" i="17"/>
  <c r="N68" i="17"/>
  <c r="M68" i="17"/>
  <c r="L68" i="17"/>
  <c r="K68" i="17"/>
  <c r="J68" i="17"/>
  <c r="I68" i="17"/>
  <c r="N66" i="17"/>
  <c r="M66" i="17"/>
  <c r="K66" i="17"/>
  <c r="J66" i="17"/>
  <c r="I66" i="17"/>
  <c r="N65" i="17"/>
  <c r="M65" i="17"/>
  <c r="K65" i="17"/>
  <c r="J65" i="17"/>
  <c r="I65" i="17"/>
  <c r="N64" i="17"/>
  <c r="M64" i="17"/>
  <c r="K64" i="17"/>
  <c r="J64" i="17"/>
  <c r="I64" i="17"/>
  <c r="N63" i="17"/>
  <c r="M63" i="17"/>
  <c r="K63" i="17"/>
  <c r="J63" i="17"/>
  <c r="I63" i="17"/>
  <c r="N62" i="17"/>
  <c r="M62" i="17"/>
  <c r="L62" i="17"/>
  <c r="K62" i="17"/>
  <c r="J62" i="17"/>
  <c r="I62" i="17"/>
  <c r="N61" i="17"/>
  <c r="M61" i="17"/>
  <c r="L61" i="17"/>
  <c r="K61" i="17"/>
  <c r="J61" i="17"/>
  <c r="I61" i="17"/>
  <c r="N60" i="17"/>
  <c r="M60" i="17"/>
  <c r="K60" i="17"/>
  <c r="J60" i="17"/>
  <c r="I60" i="17"/>
  <c r="N59" i="17"/>
  <c r="M59" i="17"/>
  <c r="L59" i="17"/>
  <c r="K59" i="17"/>
  <c r="J59" i="17"/>
  <c r="I59" i="17"/>
  <c r="N57" i="17"/>
  <c r="M57" i="17"/>
  <c r="K57" i="17"/>
  <c r="J57" i="17"/>
  <c r="I57" i="17"/>
  <c r="N56" i="17"/>
  <c r="M56" i="17"/>
  <c r="K56" i="17"/>
  <c r="J56" i="17"/>
  <c r="I56" i="17"/>
  <c r="N55" i="17"/>
  <c r="M55" i="17"/>
  <c r="K55" i="17"/>
  <c r="J55" i="17"/>
  <c r="I55" i="17"/>
  <c r="N54" i="17"/>
  <c r="M54" i="17"/>
  <c r="K54" i="17"/>
  <c r="J54" i="17"/>
  <c r="I54" i="17"/>
  <c r="N53" i="17"/>
  <c r="M53" i="17"/>
  <c r="K53" i="17"/>
  <c r="J53" i="17"/>
  <c r="I53" i="17"/>
  <c r="N52" i="17"/>
  <c r="M52" i="17"/>
  <c r="K52" i="17"/>
  <c r="J52" i="17"/>
  <c r="I52" i="17"/>
  <c r="N51" i="17"/>
  <c r="M51" i="17"/>
  <c r="K51" i="17"/>
  <c r="J51" i="17"/>
  <c r="I51" i="17"/>
  <c r="N50" i="17"/>
  <c r="M50" i="17"/>
  <c r="K50" i="17"/>
  <c r="J50" i="17"/>
  <c r="I50" i="17"/>
  <c r="N49" i="17"/>
  <c r="M49" i="17"/>
  <c r="K49" i="17"/>
  <c r="J49" i="17"/>
  <c r="I49" i="17"/>
  <c r="N48" i="17"/>
  <c r="M48" i="17"/>
  <c r="K48" i="17"/>
  <c r="J48" i="17"/>
  <c r="I48" i="17"/>
  <c r="N46" i="17"/>
  <c r="M46" i="17"/>
  <c r="K46" i="17"/>
  <c r="J46" i="17"/>
  <c r="I46" i="17"/>
  <c r="N44" i="17"/>
  <c r="M44" i="17"/>
  <c r="K44" i="17"/>
  <c r="J44" i="17"/>
  <c r="I44" i="17"/>
  <c r="N43" i="17"/>
  <c r="M43" i="17"/>
  <c r="K43" i="17"/>
  <c r="J43" i="17"/>
  <c r="I43" i="17"/>
  <c r="N42" i="17"/>
  <c r="M42" i="17"/>
  <c r="K42" i="17"/>
  <c r="J42" i="17"/>
  <c r="I42" i="17"/>
  <c r="N41" i="17"/>
  <c r="M41" i="17"/>
  <c r="K41" i="17"/>
  <c r="J41" i="17"/>
  <c r="I41" i="17"/>
  <c r="N40" i="17"/>
  <c r="M40" i="17"/>
  <c r="K40" i="17"/>
  <c r="J40" i="17"/>
  <c r="I40" i="17"/>
  <c r="N39" i="17"/>
  <c r="M39" i="17"/>
  <c r="K39" i="17"/>
  <c r="J39" i="17"/>
  <c r="I39" i="17"/>
  <c r="N35" i="17"/>
  <c r="M35" i="17"/>
  <c r="K35" i="17"/>
  <c r="J35" i="17"/>
  <c r="I35" i="17"/>
  <c r="N34" i="17"/>
  <c r="M34" i="17"/>
  <c r="K34" i="17"/>
  <c r="J34" i="17"/>
  <c r="I34" i="17"/>
  <c r="N33" i="17"/>
  <c r="M33" i="17"/>
  <c r="K33" i="17"/>
  <c r="J33" i="17"/>
  <c r="I33" i="17"/>
  <c r="N32" i="17"/>
  <c r="M32" i="17"/>
  <c r="K32" i="17"/>
  <c r="J32" i="17"/>
  <c r="I32" i="17"/>
  <c r="N31" i="17"/>
  <c r="M31" i="17"/>
  <c r="K31" i="17"/>
  <c r="J31" i="17"/>
  <c r="I31" i="17"/>
  <c r="N30" i="17"/>
  <c r="M30" i="17"/>
  <c r="K30" i="17"/>
  <c r="J30" i="17"/>
  <c r="I30" i="17"/>
  <c r="N29" i="17"/>
  <c r="M29" i="17"/>
  <c r="K29" i="17"/>
  <c r="J29" i="17"/>
  <c r="I29" i="17"/>
  <c r="N28" i="17"/>
  <c r="M28" i="17"/>
  <c r="K28" i="17"/>
  <c r="J28" i="17"/>
  <c r="I28" i="17"/>
  <c r="N27" i="17"/>
  <c r="M27" i="17"/>
  <c r="K27" i="17"/>
  <c r="J27" i="17"/>
  <c r="I27" i="17"/>
  <c r="N26" i="17"/>
  <c r="M26" i="17"/>
  <c r="L26" i="17"/>
  <c r="K26" i="17"/>
  <c r="J26" i="17"/>
  <c r="I26" i="17"/>
  <c r="N25" i="17"/>
  <c r="M25" i="17"/>
  <c r="K25" i="17"/>
  <c r="J25" i="17"/>
  <c r="I25" i="17"/>
  <c r="N24" i="17"/>
  <c r="M24" i="17"/>
  <c r="K24" i="17"/>
  <c r="J24" i="17"/>
  <c r="I24" i="17"/>
  <c r="N23" i="17"/>
  <c r="M23" i="17"/>
  <c r="K23" i="17"/>
  <c r="J23" i="17"/>
  <c r="I23" i="17"/>
  <c r="N22" i="17"/>
  <c r="M22" i="17"/>
  <c r="K22" i="17"/>
  <c r="J22" i="17"/>
  <c r="I22" i="17"/>
  <c r="N21" i="17"/>
  <c r="M21" i="17"/>
  <c r="K21" i="17"/>
  <c r="J21" i="17"/>
  <c r="I21" i="17"/>
  <c r="N20" i="17"/>
  <c r="M20" i="17"/>
  <c r="K20" i="17"/>
  <c r="J20" i="17"/>
  <c r="I20" i="17"/>
  <c r="N19" i="17"/>
  <c r="M19" i="17"/>
  <c r="K19" i="17"/>
  <c r="J19" i="17"/>
  <c r="I19" i="17"/>
  <c r="N81" i="17"/>
  <c r="M81" i="17"/>
  <c r="K81" i="17"/>
  <c r="J81" i="17"/>
  <c r="I81" i="17"/>
  <c r="N17" i="17"/>
  <c r="M17" i="17"/>
  <c r="L17" i="17"/>
  <c r="K17" i="17"/>
  <c r="J17" i="17"/>
  <c r="I17" i="17"/>
  <c r="N16" i="17"/>
  <c r="M16" i="17"/>
  <c r="K16" i="17"/>
  <c r="J16" i="17"/>
  <c r="I16" i="17"/>
  <c r="N15" i="17"/>
  <c r="M15" i="17"/>
  <c r="L15" i="17"/>
  <c r="K15" i="17"/>
  <c r="J15" i="17"/>
  <c r="I15" i="17"/>
  <c r="N12" i="17"/>
  <c r="M12" i="17"/>
  <c r="K12" i="17"/>
  <c r="J12" i="17"/>
  <c r="I12" i="17"/>
  <c r="N11" i="17"/>
  <c r="M11" i="17"/>
  <c r="K11" i="17"/>
  <c r="J11" i="17"/>
  <c r="I11" i="17"/>
  <c r="N10" i="17"/>
  <c r="M10" i="17"/>
  <c r="K10" i="17"/>
  <c r="J10" i="17"/>
  <c r="I10" i="17"/>
  <c r="N9" i="17"/>
  <c r="M9" i="17"/>
  <c r="K9" i="17"/>
  <c r="J9" i="17"/>
  <c r="I9" i="17"/>
  <c r="N7" i="17"/>
  <c r="M7" i="17"/>
  <c r="K7" i="17"/>
  <c r="J7" i="17"/>
  <c r="I7" i="17"/>
  <c r="N6" i="17"/>
  <c r="M6" i="17"/>
  <c r="K6" i="17"/>
  <c r="J6" i="17"/>
  <c r="I6" i="17"/>
  <c r="N5" i="17"/>
  <c r="M5" i="17"/>
  <c r="K5" i="17"/>
  <c r="J5" i="17"/>
  <c r="I5" i="17"/>
  <c r="H80" i="17"/>
  <c r="H79" i="17"/>
  <c r="H77" i="17"/>
  <c r="H76" i="17"/>
  <c r="H75" i="17"/>
  <c r="H74" i="17"/>
  <c r="H73" i="17"/>
  <c r="H72" i="17"/>
  <c r="H71" i="17"/>
  <c r="H70" i="17"/>
  <c r="H69" i="17"/>
  <c r="H68" i="17"/>
  <c r="H66" i="17"/>
  <c r="H65" i="17"/>
  <c r="H64" i="17"/>
  <c r="H63" i="17"/>
  <c r="H62" i="17"/>
  <c r="H61" i="17"/>
  <c r="H60" i="17"/>
  <c r="H59" i="17"/>
  <c r="H57" i="17"/>
  <c r="H56" i="17"/>
  <c r="H55" i="17"/>
  <c r="H54" i="17"/>
  <c r="H53" i="17"/>
  <c r="H52" i="17"/>
  <c r="H51" i="17"/>
  <c r="H50" i="17"/>
  <c r="H49" i="17"/>
  <c r="H48" i="17"/>
  <c r="H46" i="17"/>
  <c r="H44" i="17"/>
  <c r="H43" i="17"/>
  <c r="H42" i="17"/>
  <c r="H41" i="17"/>
  <c r="H40" i="17"/>
  <c r="H39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81" i="17"/>
  <c r="H17" i="17"/>
  <c r="H16" i="17"/>
  <c r="H15" i="17"/>
  <c r="H12" i="17"/>
  <c r="H11" i="17"/>
  <c r="H10" i="17"/>
  <c r="H9" i="17"/>
  <c r="H7" i="17"/>
  <c r="H6" i="17"/>
  <c r="H5" i="17"/>
  <c r="F80" i="17"/>
  <c r="F79" i="17"/>
  <c r="F77" i="17"/>
  <c r="F76" i="17"/>
  <c r="F75" i="17"/>
  <c r="F74" i="17"/>
  <c r="F73" i="17"/>
  <c r="F72" i="17"/>
  <c r="F71" i="17"/>
  <c r="F70" i="17"/>
  <c r="F69" i="17"/>
  <c r="F68" i="17"/>
  <c r="F66" i="17"/>
  <c r="F65" i="17"/>
  <c r="F64" i="17"/>
  <c r="F63" i="17"/>
  <c r="F62" i="17"/>
  <c r="F61" i="17"/>
  <c r="F60" i="17"/>
  <c r="F59" i="17"/>
  <c r="F57" i="17"/>
  <c r="F56" i="17"/>
  <c r="F55" i="17"/>
  <c r="F54" i="17"/>
  <c r="F53" i="17"/>
  <c r="F52" i="17"/>
  <c r="F51" i="17"/>
  <c r="F50" i="17"/>
  <c r="F49" i="17"/>
  <c r="F48" i="17"/>
  <c r="F46" i="17"/>
  <c r="F44" i="17"/>
  <c r="F43" i="17"/>
  <c r="F42" i="17"/>
  <c r="F41" i="17"/>
  <c r="F40" i="17"/>
  <c r="F39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81" i="17"/>
  <c r="F17" i="17"/>
  <c r="F16" i="17"/>
  <c r="F15" i="17"/>
  <c r="F12" i="17"/>
  <c r="F11" i="17"/>
  <c r="F10" i="17"/>
  <c r="F9" i="17"/>
  <c r="F7" i="17"/>
  <c r="F6" i="17"/>
  <c r="F5" i="17"/>
  <c r="AA78" i="17"/>
  <c r="Z78" i="17"/>
  <c r="Y78" i="17"/>
  <c r="X78" i="17"/>
  <c r="W78" i="17"/>
  <c r="V78" i="17"/>
  <c r="U78" i="17"/>
  <c r="T78" i="17"/>
  <c r="S78" i="17"/>
  <c r="E78" i="17"/>
  <c r="G91" i="17"/>
  <c r="AA91" i="17" s="1"/>
  <c r="A93" i="26"/>
  <c r="A94" i="26" s="1"/>
  <c r="A95" i="26" s="1"/>
  <c r="A96" i="26" s="1"/>
  <c r="A97" i="26" s="1"/>
  <c r="A98" i="26" s="1"/>
  <c r="A99" i="26" s="1"/>
  <c r="A100" i="26" s="1"/>
  <c r="A101" i="26" s="1"/>
  <c r="A83" i="26"/>
  <c r="A84" i="26" s="1"/>
  <c r="A85" i="26" s="1"/>
  <c r="A86" i="26" s="1"/>
  <c r="A87" i="26" s="1"/>
  <c r="A88" i="26" s="1"/>
  <c r="A89" i="26" s="1"/>
  <c r="A90" i="26" s="1"/>
  <c r="A91" i="26" s="1"/>
  <c r="A73" i="26"/>
  <c r="A74" i="26" s="1"/>
  <c r="A75" i="26" s="1"/>
  <c r="A76" i="26" s="1"/>
  <c r="A77" i="26" s="1"/>
  <c r="A78" i="26" s="1"/>
  <c r="A79" i="26" s="1"/>
  <c r="A80" i="26" s="1"/>
  <c r="A81" i="26" s="1"/>
  <c r="A63" i="26"/>
  <c r="A64" i="26" s="1"/>
  <c r="A65" i="26" s="1"/>
  <c r="A66" i="26" s="1"/>
  <c r="A67" i="26" s="1"/>
  <c r="A68" i="26" s="1"/>
  <c r="A69" i="26" s="1"/>
  <c r="A70" i="26" s="1"/>
  <c r="A71" i="26" s="1"/>
  <c r="A53" i="26"/>
  <c r="A54" i="26" s="1"/>
  <c r="A55" i="26" s="1"/>
  <c r="A56" i="26" s="1"/>
  <c r="A57" i="26" s="1"/>
  <c r="A58" i="26" s="1"/>
  <c r="A59" i="26" s="1"/>
  <c r="A43" i="26"/>
  <c r="A44" i="26" s="1"/>
  <c r="A45" i="26" s="1"/>
  <c r="A46" i="26" s="1"/>
  <c r="A47" i="26" s="1"/>
  <c r="A33" i="26"/>
  <c r="A34" i="26" s="1"/>
  <c r="A35" i="26" s="1"/>
  <c r="A36" i="26" s="1"/>
  <c r="A37" i="26" s="1"/>
  <c r="A38" i="26" s="1"/>
  <c r="A39" i="26" s="1"/>
  <c r="A40" i="26" s="1"/>
  <c r="A41" i="26" s="1"/>
  <c r="A23" i="26"/>
  <c r="A24" i="26" s="1"/>
  <c r="A25" i="26" s="1"/>
  <c r="A26" i="26" s="1"/>
  <c r="A27" i="26" s="1"/>
  <c r="A28" i="26" s="1"/>
  <c r="A29" i="26" s="1"/>
  <c r="A30" i="26" s="1"/>
  <c r="A31" i="26" s="1"/>
  <c r="A13" i="26"/>
  <c r="A14" i="26" s="1"/>
  <c r="A15" i="26" s="1"/>
  <c r="A16" i="26" s="1"/>
  <c r="A17" i="26" s="1"/>
  <c r="A18" i="26" s="1"/>
  <c r="A19" i="26" s="1"/>
  <c r="A20" i="26" s="1"/>
  <c r="A21" i="26" s="1"/>
  <c r="A63" i="23"/>
  <c r="A64" i="23" s="1"/>
  <c r="A65" i="23" s="1"/>
  <c r="A66" i="23" s="1"/>
  <c r="A67" i="23" s="1"/>
  <c r="A68" i="23" s="1"/>
  <c r="A69" i="23" s="1"/>
  <c r="A70" i="23" s="1"/>
  <c r="A71" i="23" s="1"/>
  <c r="A53" i="23"/>
  <c r="A54" i="23" s="1"/>
  <c r="A55" i="23" s="1"/>
  <c r="A56" i="23" s="1"/>
  <c r="A57" i="23" s="1"/>
  <c r="A58" i="23" s="1"/>
  <c r="A59" i="23" s="1"/>
  <c r="A60" i="23" s="1"/>
  <c r="A61" i="23" s="1"/>
  <c r="A43" i="23"/>
  <c r="A44" i="23" s="1"/>
  <c r="A45" i="23" s="1"/>
  <c r="A46" i="23" s="1"/>
  <c r="A47" i="23" s="1"/>
  <c r="A48" i="23" s="1"/>
  <c r="A49" i="23" s="1"/>
  <c r="A50" i="23" s="1"/>
  <c r="A51" i="23" s="1"/>
  <c r="A33" i="23"/>
  <c r="A34" i="23" s="1"/>
  <c r="A35" i="23" s="1"/>
  <c r="A36" i="23" s="1"/>
  <c r="A37" i="23" s="1"/>
  <c r="A38" i="23" s="1"/>
  <c r="A39" i="23" s="1"/>
  <c r="A40" i="23" s="1"/>
  <c r="A41" i="23" s="1"/>
  <c r="A23" i="23"/>
  <c r="A24" i="23" s="1"/>
  <c r="A25" i="23" s="1"/>
  <c r="A26" i="23" s="1"/>
  <c r="A27" i="23" s="1"/>
  <c r="A28" i="23" s="1"/>
  <c r="A29" i="23" s="1"/>
  <c r="A30" i="23" s="1"/>
  <c r="A31" i="23" s="1"/>
  <c r="A13" i="23"/>
  <c r="A14" i="23" s="1"/>
  <c r="A15" i="23" s="1"/>
  <c r="A16" i="23" s="1"/>
  <c r="A17" i="23" s="1"/>
  <c r="A18" i="23" s="1"/>
  <c r="A19" i="23" s="1"/>
  <c r="A20" i="23" s="1"/>
  <c r="A21" i="23" s="1"/>
  <c r="A23" i="34"/>
  <c r="A24" i="34" s="1"/>
  <c r="A25" i="34" s="1"/>
  <c r="A13" i="34"/>
  <c r="A14" i="34" s="1"/>
  <c r="A15" i="34" s="1"/>
  <c r="A16" i="34" s="1"/>
  <c r="A17" i="34" s="1"/>
  <c r="A18" i="34" s="1"/>
  <c r="A19" i="34" s="1"/>
  <c r="A20" i="34" s="1"/>
  <c r="A21" i="34" s="1"/>
  <c r="A43" i="25"/>
  <c r="A44" i="25" s="1"/>
  <c r="A45" i="25" s="1"/>
  <c r="A46" i="25" s="1"/>
  <c r="A47" i="25" s="1"/>
  <c r="A48" i="25" s="1"/>
  <c r="A49" i="25" s="1"/>
  <c r="A50" i="25" s="1"/>
  <c r="A51" i="25" s="1"/>
  <c r="A33" i="25"/>
  <c r="A34" i="25" s="1"/>
  <c r="A35" i="25" s="1"/>
  <c r="A36" i="25" s="1"/>
  <c r="A37" i="25" s="1"/>
  <c r="A38" i="25" s="1"/>
  <c r="A39" i="25" s="1"/>
  <c r="A40" i="25" s="1"/>
  <c r="A41" i="25" s="1"/>
  <c r="A23" i="25"/>
  <c r="A24" i="25" s="1"/>
  <c r="A25" i="25" s="1"/>
  <c r="A26" i="25" s="1"/>
  <c r="A27" i="25" s="1"/>
  <c r="A28" i="25" s="1"/>
  <c r="A29" i="25" s="1"/>
  <c r="A30" i="25" s="1"/>
  <c r="A31" i="25" s="1"/>
  <c r="A13" i="25"/>
  <c r="A14" i="25" s="1"/>
  <c r="A15" i="25" s="1"/>
  <c r="A16" i="25" s="1"/>
  <c r="A17" i="25" s="1"/>
  <c r="A18" i="25" s="1"/>
  <c r="A19" i="25" s="1"/>
  <c r="A20" i="25" s="1"/>
  <c r="A21" i="25" s="1"/>
  <c r="A26" i="34" l="1"/>
  <c r="A27" i="34" s="1"/>
  <c r="A28" i="34" s="1"/>
  <c r="A29" i="34" s="1"/>
  <c r="A30" i="34" s="1"/>
  <c r="A31" i="34" s="1"/>
  <c r="L91" i="17"/>
  <c r="E91" i="17" s="1"/>
  <c r="M91" i="17"/>
  <c r="N91" i="17"/>
  <c r="H91" i="17"/>
  <c r="I91" i="17"/>
  <c r="J91" i="17"/>
  <c r="K91" i="17"/>
  <c r="F91" i="17"/>
  <c r="R78" i="17"/>
  <c r="U91" i="17"/>
  <c r="V91" i="17"/>
  <c r="T91" i="17"/>
  <c r="W91" i="17"/>
  <c r="X91" i="17"/>
  <c r="S91" i="17"/>
  <c r="Y91" i="17"/>
  <c r="Z91" i="17"/>
  <c r="A48" i="26"/>
  <c r="A49" i="26" s="1"/>
  <c r="A50" i="26" s="1"/>
  <c r="A60" i="26"/>
  <c r="A61" i="26" s="1"/>
  <c r="A51" i="26"/>
  <c r="A53" i="27"/>
  <c r="A54" i="27" s="1"/>
  <c r="A55" i="27" s="1"/>
  <c r="A56" i="27" s="1"/>
  <c r="A57" i="27" s="1"/>
  <c r="A58" i="27" s="1"/>
  <c r="A59" i="27" s="1"/>
  <c r="A60" i="27" s="1"/>
  <c r="A61" i="27" s="1"/>
  <c r="A43" i="27"/>
  <c r="A44" i="27" s="1"/>
  <c r="A45" i="27" s="1"/>
  <c r="A46" i="27" s="1"/>
  <c r="A47" i="27" s="1"/>
  <c r="A48" i="27" s="1"/>
  <c r="A49" i="27" s="1"/>
  <c r="A50" i="27" s="1"/>
  <c r="A51" i="27" s="1"/>
  <c r="A33" i="27"/>
  <c r="A34" i="27" s="1"/>
  <c r="A35" i="27" s="1"/>
  <c r="A36" i="27" s="1"/>
  <c r="A37" i="27" s="1"/>
  <c r="A38" i="27" s="1"/>
  <c r="A39" i="27" s="1"/>
  <c r="A40" i="27" s="1"/>
  <c r="A41" i="27" s="1"/>
  <c r="A23" i="27"/>
  <c r="A24" i="27" s="1"/>
  <c r="A25" i="27" s="1"/>
  <c r="A26" i="27" s="1"/>
  <c r="A27" i="27" s="1"/>
  <c r="A28" i="27" s="1"/>
  <c r="A29" i="27" s="1"/>
  <c r="A30" i="27" s="1"/>
  <c r="A31" i="27" s="1"/>
  <c r="A13" i="27"/>
  <c r="A14" i="27" s="1"/>
  <c r="A15" i="27" s="1"/>
  <c r="A16" i="27" s="1"/>
  <c r="A17" i="27" s="1"/>
  <c r="A18" i="27" s="1"/>
  <c r="A19" i="27" s="1"/>
  <c r="A20" i="27" s="1"/>
  <c r="A21" i="27" s="1"/>
  <c r="A53" i="24"/>
  <c r="A54" i="24" s="1"/>
  <c r="A55" i="24" s="1"/>
  <c r="A56" i="24" s="1"/>
  <c r="A57" i="24" s="1"/>
  <c r="A58" i="24" s="1"/>
  <c r="A59" i="24" s="1"/>
  <c r="A60" i="24" s="1"/>
  <c r="A61" i="24" s="1"/>
  <c r="A43" i="24"/>
  <c r="A44" i="24" s="1"/>
  <c r="A45" i="24" s="1"/>
  <c r="A46" i="24" s="1"/>
  <c r="A47" i="24" s="1"/>
  <c r="A48" i="24" s="1"/>
  <c r="A49" i="24" s="1"/>
  <c r="A50" i="24" s="1"/>
  <c r="A51" i="24" s="1"/>
  <c r="A33" i="24"/>
  <c r="A34" i="24" s="1"/>
  <c r="A35" i="24" s="1"/>
  <c r="A36" i="24" s="1"/>
  <c r="A37" i="24" s="1"/>
  <c r="A38" i="24" s="1"/>
  <c r="A39" i="24" s="1"/>
  <c r="A40" i="24" s="1"/>
  <c r="A41" i="24" s="1"/>
  <c r="A23" i="24"/>
  <c r="A24" i="24" s="1"/>
  <c r="A25" i="24" s="1"/>
  <c r="A26" i="24" s="1"/>
  <c r="A27" i="24" s="1"/>
  <c r="A28" i="24" s="1"/>
  <c r="A29" i="24" s="1"/>
  <c r="A30" i="24" s="1"/>
  <c r="A31" i="24" s="1"/>
  <c r="A13" i="24"/>
  <c r="A14" i="24" s="1"/>
  <c r="A15" i="24" s="1"/>
  <c r="A16" i="24" s="1"/>
  <c r="A17" i="24" s="1"/>
  <c r="A18" i="24" s="1"/>
  <c r="A19" i="24" s="1"/>
  <c r="A20" i="24" s="1"/>
  <c r="A21" i="24" s="1"/>
  <c r="A7" i="33"/>
  <c r="A8" i="33" s="1"/>
  <c r="A9" i="33" s="1"/>
  <c r="A10" i="33" s="1"/>
  <c r="A11" i="33" s="1"/>
  <c r="A12" i="33" s="1"/>
  <c r="A13" i="33" s="1"/>
  <c r="A14" i="33" s="1"/>
  <c r="A15" i="33" s="1"/>
  <c r="A27" i="33"/>
  <c r="A28" i="33" s="1"/>
  <c r="A29" i="33" s="1"/>
  <c r="A30" i="33" s="1"/>
  <c r="A31" i="33" s="1"/>
  <c r="A32" i="33" s="1"/>
  <c r="A33" i="33" s="1"/>
  <c r="A34" i="33" s="1"/>
  <c r="A35" i="33" s="1"/>
  <c r="A17" i="33"/>
  <c r="A18" i="33" s="1"/>
  <c r="A19" i="33" s="1"/>
  <c r="A20" i="33" s="1"/>
  <c r="A21" i="33" s="1"/>
  <c r="A22" i="33" s="1"/>
  <c r="A23" i="33" s="1"/>
  <c r="A24" i="33" s="1"/>
  <c r="A25" i="33" s="1"/>
  <c r="R91" i="17" l="1"/>
  <c r="A47" i="32" l="1"/>
  <c r="A48" i="32" s="1"/>
  <c r="A49" i="32" s="1"/>
  <c r="A50" i="32" s="1"/>
  <c r="A51" i="32" s="1"/>
  <c r="A52" i="32" s="1"/>
  <c r="A53" i="32" s="1"/>
  <c r="A54" i="32" s="1"/>
  <c r="A55" i="32" s="1"/>
  <c r="A37" i="32"/>
  <c r="A38" i="32" s="1"/>
  <c r="A39" i="32" s="1"/>
  <c r="A40" i="32" s="1"/>
  <c r="A41" i="32" s="1"/>
  <c r="A42" i="32" s="1"/>
  <c r="A43" i="32" s="1"/>
  <c r="A44" i="32" s="1"/>
  <c r="A45" i="32" s="1"/>
  <c r="A27" i="32"/>
  <c r="A28" i="32" s="1"/>
  <c r="A29" i="32" s="1"/>
  <c r="A30" i="32" s="1"/>
  <c r="A31" i="32" s="1"/>
  <c r="A32" i="32" s="1"/>
  <c r="A33" i="32" s="1"/>
  <c r="A34" i="32" s="1"/>
  <c r="A35" i="32" s="1"/>
  <c r="A17" i="32"/>
  <c r="A18" i="32" s="1"/>
  <c r="A19" i="32" s="1"/>
  <c r="A20" i="32" s="1"/>
  <c r="A21" i="32" s="1"/>
  <c r="A22" i="32" s="1"/>
  <c r="A23" i="32" s="1"/>
  <c r="A24" i="32" s="1"/>
  <c r="A25" i="32" s="1"/>
  <c r="A7" i="32"/>
  <c r="A8" i="32" s="1"/>
  <c r="A9" i="32" s="1"/>
  <c r="A10" i="32" s="1"/>
  <c r="A11" i="32" s="1"/>
  <c r="A12" i="32" s="1"/>
  <c r="A13" i="32" s="1"/>
  <c r="A14" i="32" s="1"/>
  <c r="A15" i="32" s="1"/>
  <c r="X34" i="17"/>
  <c r="R34" i="17" s="1"/>
  <c r="AA32" i="17" l="1"/>
  <c r="Z32" i="17"/>
  <c r="Y32" i="17"/>
  <c r="X32" i="17"/>
  <c r="W32" i="17"/>
  <c r="V32" i="17"/>
  <c r="U32" i="17"/>
  <c r="T32" i="17"/>
  <c r="S32" i="17"/>
  <c r="X89" i="17"/>
  <c r="X82" i="17"/>
  <c r="X73" i="17"/>
  <c r="X74" i="17"/>
  <c r="X72" i="17"/>
  <c r="X77" i="17"/>
  <c r="X76" i="17"/>
  <c r="X75" i="17"/>
  <c r="X71" i="17"/>
  <c r="X70" i="17"/>
  <c r="X69" i="17"/>
  <c r="X68" i="17"/>
  <c r="X67" i="17"/>
  <c r="X66" i="17"/>
  <c r="X65" i="17"/>
  <c r="X63" i="17"/>
  <c r="X64" i="17"/>
  <c r="X60" i="17"/>
  <c r="X62" i="17"/>
  <c r="X59" i="17"/>
  <c r="X61" i="17"/>
  <c r="X58" i="17"/>
  <c r="X57" i="17"/>
  <c r="X56" i="17"/>
  <c r="X55" i="17"/>
  <c r="X54" i="17"/>
  <c r="X53" i="17"/>
  <c r="X52" i="17"/>
  <c r="X80" i="17"/>
  <c r="X51" i="17"/>
  <c r="X50" i="17"/>
  <c r="X49" i="17"/>
  <c r="X48" i="17"/>
  <c r="X46" i="17"/>
  <c r="X44" i="17"/>
  <c r="X43" i="17"/>
  <c r="X42" i="17"/>
  <c r="X41" i="17"/>
  <c r="X40" i="17"/>
  <c r="X39" i="17"/>
  <c r="X36" i="17"/>
  <c r="X27" i="17"/>
  <c r="X26" i="17"/>
  <c r="X31" i="17"/>
  <c r="X33" i="17"/>
  <c r="X81" i="17"/>
  <c r="X35" i="17"/>
  <c r="X30" i="17"/>
  <c r="X25" i="17"/>
  <c r="X29" i="17"/>
  <c r="X28" i="17"/>
  <c r="X24" i="17"/>
  <c r="X23" i="17"/>
  <c r="X22" i="17"/>
  <c r="X21" i="17"/>
  <c r="X20" i="17"/>
  <c r="X19" i="17"/>
  <c r="X18" i="17"/>
  <c r="X16" i="17"/>
  <c r="X15" i="17"/>
  <c r="X79" i="17"/>
  <c r="X17" i="17"/>
  <c r="X13" i="17"/>
  <c r="X12" i="17"/>
  <c r="X11" i="17"/>
  <c r="X10" i="17"/>
  <c r="X9" i="17"/>
  <c r="X7" i="17"/>
  <c r="X6" i="17"/>
  <c r="X5" i="17"/>
  <c r="X4" i="17"/>
  <c r="AA53" i="17"/>
  <c r="Z53" i="17"/>
  <c r="Y53" i="17"/>
  <c r="W53" i="17"/>
  <c r="V53" i="17"/>
  <c r="U53" i="17"/>
  <c r="T53" i="17"/>
  <c r="S53" i="17"/>
  <c r="R53" i="17" l="1"/>
  <c r="R32" i="17"/>
  <c r="AA62" i="17" l="1"/>
  <c r="Z62" i="17"/>
  <c r="Y62" i="17"/>
  <c r="W62" i="17"/>
  <c r="V62" i="17"/>
  <c r="U62" i="17"/>
  <c r="T62" i="17"/>
  <c r="S62" i="17"/>
  <c r="E62" i="17"/>
  <c r="AA59" i="17"/>
  <c r="Z59" i="17"/>
  <c r="Y59" i="17"/>
  <c r="W59" i="17"/>
  <c r="V59" i="17"/>
  <c r="U59" i="17"/>
  <c r="T59" i="17"/>
  <c r="S59" i="17"/>
  <c r="E59" i="17"/>
  <c r="AA61" i="17"/>
  <c r="Z61" i="17"/>
  <c r="Y61" i="17"/>
  <c r="W61" i="17"/>
  <c r="V61" i="17"/>
  <c r="U61" i="17"/>
  <c r="T61" i="17"/>
  <c r="S61" i="17"/>
  <c r="E61" i="17"/>
  <c r="G14" i="28"/>
  <c r="G18" i="28"/>
  <c r="AA54" i="17"/>
  <c r="Z54" i="17"/>
  <c r="Y54" i="17"/>
  <c r="W54" i="17"/>
  <c r="V54" i="17"/>
  <c r="U54" i="17"/>
  <c r="T54" i="17"/>
  <c r="S54" i="17"/>
  <c r="AA50" i="17"/>
  <c r="Z50" i="17"/>
  <c r="Y50" i="17"/>
  <c r="W50" i="17"/>
  <c r="V50" i="17"/>
  <c r="U50" i="17"/>
  <c r="T50" i="17"/>
  <c r="S50" i="17"/>
  <c r="AA49" i="17"/>
  <c r="Z49" i="17"/>
  <c r="Y49" i="17"/>
  <c r="W49" i="17"/>
  <c r="V49" i="17"/>
  <c r="U49" i="17"/>
  <c r="T49" i="17"/>
  <c r="S49" i="17"/>
  <c r="AA51" i="17"/>
  <c r="Z51" i="17"/>
  <c r="Y51" i="17"/>
  <c r="W51" i="17"/>
  <c r="V51" i="17"/>
  <c r="U51" i="17"/>
  <c r="T51" i="17"/>
  <c r="S51" i="17"/>
  <c r="AA46" i="17"/>
  <c r="Z46" i="17"/>
  <c r="Y46" i="17"/>
  <c r="W46" i="17"/>
  <c r="V46" i="17"/>
  <c r="U46" i="17"/>
  <c r="T46" i="17"/>
  <c r="S46" i="17"/>
  <c r="AA44" i="17"/>
  <c r="Z44" i="17"/>
  <c r="Y44" i="17"/>
  <c r="W44" i="17"/>
  <c r="V44" i="17"/>
  <c r="U44" i="17"/>
  <c r="T44" i="17"/>
  <c r="S44" i="17"/>
  <c r="AA43" i="17"/>
  <c r="Z43" i="17"/>
  <c r="Y43" i="17"/>
  <c r="W43" i="17"/>
  <c r="V43" i="17"/>
  <c r="U43" i="17"/>
  <c r="T43" i="17"/>
  <c r="S43" i="17"/>
  <c r="AA42" i="17"/>
  <c r="Z42" i="17"/>
  <c r="Y42" i="17"/>
  <c r="W42" i="17"/>
  <c r="V42" i="17"/>
  <c r="U42" i="17"/>
  <c r="T42" i="17"/>
  <c r="S42" i="17"/>
  <c r="AA40" i="17"/>
  <c r="Z40" i="17"/>
  <c r="Y40" i="17"/>
  <c r="W40" i="17"/>
  <c r="V40" i="17"/>
  <c r="U40" i="17"/>
  <c r="T40" i="17"/>
  <c r="S40" i="17"/>
  <c r="AA24" i="17"/>
  <c r="Z24" i="17"/>
  <c r="Y24" i="17"/>
  <c r="W24" i="17"/>
  <c r="V24" i="17"/>
  <c r="U24" i="17"/>
  <c r="T24" i="17"/>
  <c r="S24" i="17"/>
  <c r="AA23" i="17"/>
  <c r="Z23" i="17"/>
  <c r="Y23" i="17"/>
  <c r="W23" i="17"/>
  <c r="V23" i="17"/>
  <c r="U23" i="17"/>
  <c r="T23" i="17"/>
  <c r="S23" i="17"/>
  <c r="AA22" i="17"/>
  <c r="Z22" i="17"/>
  <c r="Y22" i="17"/>
  <c r="W22" i="17"/>
  <c r="V22" i="17"/>
  <c r="U22" i="17"/>
  <c r="T22" i="17"/>
  <c r="S22" i="17"/>
  <c r="AA21" i="17"/>
  <c r="Z21" i="17"/>
  <c r="Y21" i="17"/>
  <c r="W21" i="17"/>
  <c r="V21" i="17"/>
  <c r="U21" i="17"/>
  <c r="T21" i="17"/>
  <c r="S21" i="17"/>
  <c r="AA20" i="17"/>
  <c r="Z20" i="17"/>
  <c r="Y20" i="17"/>
  <c r="W20" i="17"/>
  <c r="V20" i="17"/>
  <c r="U20" i="17"/>
  <c r="T20" i="17"/>
  <c r="S20" i="17"/>
  <c r="AA19" i="17"/>
  <c r="Z19" i="17"/>
  <c r="Y19" i="17"/>
  <c r="W19" i="17"/>
  <c r="V19" i="17"/>
  <c r="U19" i="17"/>
  <c r="T19" i="17"/>
  <c r="S19" i="17"/>
  <c r="V44" i="24"/>
  <c r="V43" i="24"/>
  <c r="N44" i="24"/>
  <c r="N43" i="24"/>
  <c r="F44" i="24"/>
  <c r="F43" i="24"/>
  <c r="V34" i="24"/>
  <c r="V33" i="24"/>
  <c r="N34" i="24"/>
  <c r="N33" i="24"/>
  <c r="F34" i="24"/>
  <c r="F33" i="24"/>
  <c r="V24" i="24"/>
  <c r="N24" i="24"/>
  <c r="F24" i="24"/>
  <c r="AA41" i="17"/>
  <c r="Z41" i="17"/>
  <c r="Y41" i="17"/>
  <c r="W41" i="17"/>
  <c r="V41" i="17"/>
  <c r="U41" i="17"/>
  <c r="T41" i="17"/>
  <c r="S41" i="17"/>
  <c r="AA39" i="17"/>
  <c r="Z39" i="17"/>
  <c r="Y39" i="17"/>
  <c r="W39" i="17"/>
  <c r="V39" i="17"/>
  <c r="U39" i="17"/>
  <c r="T39" i="17"/>
  <c r="S39" i="17"/>
  <c r="AA77" i="17"/>
  <c r="Z77" i="17"/>
  <c r="Y77" i="17"/>
  <c r="W77" i="17"/>
  <c r="V77" i="17"/>
  <c r="U77" i="17"/>
  <c r="T77" i="17"/>
  <c r="S77" i="17"/>
  <c r="E77" i="17"/>
  <c r="AA76" i="17"/>
  <c r="Z76" i="17"/>
  <c r="Y76" i="17"/>
  <c r="W76" i="17"/>
  <c r="V76" i="17"/>
  <c r="U76" i="17"/>
  <c r="T76" i="17"/>
  <c r="S76" i="17"/>
  <c r="AA75" i="17"/>
  <c r="Z75" i="17"/>
  <c r="Y75" i="17"/>
  <c r="W75" i="17"/>
  <c r="V75" i="17"/>
  <c r="U75" i="17"/>
  <c r="T75" i="17"/>
  <c r="S75" i="17"/>
  <c r="E75" i="17"/>
  <c r="A2" i="34" a="1"/>
  <c r="A2" i="34" s="1"/>
  <c r="A1" i="34"/>
  <c r="AA55" i="17"/>
  <c r="Z55" i="17"/>
  <c r="Y55" i="17"/>
  <c r="W55" i="17"/>
  <c r="V55" i="17"/>
  <c r="U55" i="17"/>
  <c r="T55" i="17"/>
  <c r="S55" i="17"/>
  <c r="AA31" i="17"/>
  <c r="Z31" i="17"/>
  <c r="Y31" i="17"/>
  <c r="W31" i="17"/>
  <c r="V31" i="17"/>
  <c r="U31" i="17"/>
  <c r="T31" i="17"/>
  <c r="S31" i="17"/>
  <c r="G86" i="17"/>
  <c r="T89" i="17"/>
  <c r="T82" i="17"/>
  <c r="T73" i="17"/>
  <c r="T74" i="17"/>
  <c r="T72" i="17"/>
  <c r="T71" i="17"/>
  <c r="T70" i="17"/>
  <c r="T69" i="17"/>
  <c r="T68" i="17"/>
  <c r="T67" i="17"/>
  <c r="T66" i="17"/>
  <c r="T65" i="17"/>
  <c r="T63" i="17"/>
  <c r="T64" i="17"/>
  <c r="T60" i="17"/>
  <c r="T58" i="17"/>
  <c r="T57" i="17"/>
  <c r="T56" i="17"/>
  <c r="T48" i="17"/>
  <c r="T52" i="17"/>
  <c r="T80" i="17"/>
  <c r="T36" i="17"/>
  <c r="T35" i="17"/>
  <c r="T27" i="17"/>
  <c r="T30" i="17"/>
  <c r="T25" i="17"/>
  <c r="T29" i="17"/>
  <c r="T28" i="17"/>
  <c r="T26" i="17"/>
  <c r="T33" i="17"/>
  <c r="T81" i="17"/>
  <c r="T18" i="17"/>
  <c r="T16" i="17"/>
  <c r="T15" i="17"/>
  <c r="T79" i="17"/>
  <c r="T17" i="17"/>
  <c r="T13" i="17"/>
  <c r="T12" i="17"/>
  <c r="T11" i="17"/>
  <c r="T10" i="17"/>
  <c r="T9" i="17"/>
  <c r="T7" i="17"/>
  <c r="T6" i="17"/>
  <c r="T5" i="17"/>
  <c r="T4" i="17"/>
  <c r="F8" i="33"/>
  <c r="A2" i="28" a="1"/>
  <c r="A2" i="28" s="1"/>
  <c r="AA3" i="17" s="1"/>
  <c r="A1" i="28"/>
  <c r="A2" i="26" a="1"/>
  <c r="A2" i="26" s="1"/>
  <c r="A1" i="26"/>
  <c r="A2" i="23" a="1"/>
  <c r="A2" i="23" s="1"/>
  <c r="A1" i="23"/>
  <c r="A2" i="27" a="1"/>
  <c r="A2" i="27" s="1"/>
  <c r="A1" i="27"/>
  <c r="A2" i="25" a="1"/>
  <c r="A2" i="25" s="1"/>
  <c r="A1" i="25"/>
  <c r="A2" i="24" a="1"/>
  <c r="A2" i="24" s="1"/>
  <c r="A1" i="24"/>
  <c r="A2" i="33" a="1"/>
  <c r="A2" i="33" s="1"/>
  <c r="T3" i="17" s="1"/>
  <c r="A1" i="33"/>
  <c r="A2" i="32" a="1"/>
  <c r="A2" i="32" s="1"/>
  <c r="S3" i="17" s="1"/>
  <c r="A1" i="32"/>
  <c r="E89" i="17"/>
  <c r="E82" i="17"/>
  <c r="E73" i="17"/>
  <c r="E74" i="17"/>
  <c r="E70" i="17"/>
  <c r="E69" i="17"/>
  <c r="E68" i="17"/>
  <c r="E67" i="17"/>
  <c r="E58" i="17"/>
  <c r="E80" i="17"/>
  <c r="E36" i="17"/>
  <c r="E26" i="17"/>
  <c r="E18" i="17"/>
  <c r="E15" i="17"/>
  <c r="E17" i="17"/>
  <c r="E13" i="17"/>
  <c r="E4" i="17"/>
  <c r="AA48" i="17"/>
  <c r="Z48" i="17"/>
  <c r="Y48" i="17"/>
  <c r="W48" i="17"/>
  <c r="V48" i="17"/>
  <c r="U48" i="17"/>
  <c r="S48" i="17"/>
  <c r="G85" i="17"/>
  <c r="AA29" i="17"/>
  <c r="Z29" i="17"/>
  <c r="Y29" i="17"/>
  <c r="W29" i="17"/>
  <c r="V29" i="17"/>
  <c r="U29" i="17"/>
  <c r="S29" i="17"/>
  <c r="AA28" i="17"/>
  <c r="Z28" i="17"/>
  <c r="Y28" i="17"/>
  <c r="W28" i="17"/>
  <c r="V28" i="17"/>
  <c r="U28" i="17"/>
  <c r="S28" i="17"/>
  <c r="AA30" i="17"/>
  <c r="Z30" i="17"/>
  <c r="Y30" i="17"/>
  <c r="W30" i="17"/>
  <c r="V30" i="17"/>
  <c r="U30" i="17"/>
  <c r="S30" i="17"/>
  <c r="AA63" i="17"/>
  <c r="Z63" i="17"/>
  <c r="Y63" i="17"/>
  <c r="W63" i="17"/>
  <c r="V63" i="17"/>
  <c r="U63" i="17"/>
  <c r="S63" i="17"/>
  <c r="AA35" i="17"/>
  <c r="Z35" i="17"/>
  <c r="Y35" i="17"/>
  <c r="W35" i="17"/>
  <c r="V35" i="17"/>
  <c r="U35" i="17"/>
  <c r="S35" i="17"/>
  <c r="AA26" i="17"/>
  <c r="Z26" i="17"/>
  <c r="Y26" i="17"/>
  <c r="W26" i="17"/>
  <c r="V26" i="17"/>
  <c r="U26" i="17"/>
  <c r="S26" i="17"/>
  <c r="AA25" i="17"/>
  <c r="Z25" i="17"/>
  <c r="Y25" i="17"/>
  <c r="W25" i="17"/>
  <c r="V25" i="17"/>
  <c r="U25" i="17"/>
  <c r="S25" i="17"/>
  <c r="AA79" i="17"/>
  <c r="Z79" i="17"/>
  <c r="Y79" i="17"/>
  <c r="W79" i="17"/>
  <c r="V79" i="17"/>
  <c r="U79" i="17"/>
  <c r="S79" i="17"/>
  <c r="AA80" i="17"/>
  <c r="Z80" i="17"/>
  <c r="Y80" i="17"/>
  <c r="W80" i="17"/>
  <c r="V80" i="17"/>
  <c r="U80" i="17"/>
  <c r="S80" i="17"/>
  <c r="G92" i="17"/>
  <c r="G90" i="17"/>
  <c r="AA89" i="17"/>
  <c r="Z89" i="17"/>
  <c r="Y89" i="17"/>
  <c r="W89" i="17"/>
  <c r="V89" i="17"/>
  <c r="U89" i="17"/>
  <c r="S89" i="17"/>
  <c r="AA27" i="17"/>
  <c r="Z27" i="17"/>
  <c r="Y27" i="17"/>
  <c r="W27" i="17"/>
  <c r="V27" i="17"/>
  <c r="U27" i="17"/>
  <c r="S27" i="17"/>
  <c r="AA56" i="17"/>
  <c r="Z56" i="17"/>
  <c r="Y56" i="17"/>
  <c r="W56" i="17"/>
  <c r="V56" i="17"/>
  <c r="U56" i="17"/>
  <c r="S56" i="17"/>
  <c r="G84" i="17"/>
  <c r="G83" i="17"/>
  <c r="S82" i="17"/>
  <c r="S73" i="17"/>
  <c r="S74" i="17"/>
  <c r="S72" i="17"/>
  <c r="S71" i="17"/>
  <c r="S70" i="17"/>
  <c r="S69" i="17"/>
  <c r="S68" i="17"/>
  <c r="S67" i="17"/>
  <c r="S66" i="17"/>
  <c r="S65" i="17"/>
  <c r="S60" i="17"/>
  <c r="S58" i="17"/>
  <c r="S57" i="17"/>
  <c r="S52" i="17"/>
  <c r="S36" i="17"/>
  <c r="S33" i="17"/>
  <c r="S64" i="17"/>
  <c r="S81" i="17"/>
  <c r="S18" i="17"/>
  <c r="S16" i="17"/>
  <c r="S15" i="17"/>
  <c r="S17" i="17"/>
  <c r="S13" i="17"/>
  <c r="S11" i="17"/>
  <c r="S10" i="17"/>
  <c r="S9" i="17"/>
  <c r="S7" i="17"/>
  <c r="S12" i="17"/>
  <c r="S6" i="17"/>
  <c r="S4" i="17"/>
  <c r="S5" i="17"/>
  <c r="AA12" i="17"/>
  <c r="Z12" i="17"/>
  <c r="Y12" i="17"/>
  <c r="W12" i="17"/>
  <c r="V12" i="17"/>
  <c r="U12" i="17"/>
  <c r="AA82" i="17"/>
  <c r="Z82" i="17"/>
  <c r="Y82" i="17"/>
  <c r="W82" i="17"/>
  <c r="V82" i="17"/>
  <c r="U82" i="17"/>
  <c r="AA17" i="17"/>
  <c r="Z17" i="17"/>
  <c r="Y17" i="17"/>
  <c r="W17" i="17"/>
  <c r="V17" i="17"/>
  <c r="U17" i="17"/>
  <c r="AA16" i="17"/>
  <c r="Z16" i="17"/>
  <c r="Y16" i="17"/>
  <c r="W16" i="17"/>
  <c r="V16" i="17"/>
  <c r="U16" i="17"/>
  <c r="J18" i="28"/>
  <c r="I18" i="28"/>
  <c r="F18" i="28"/>
  <c r="E18" i="28"/>
  <c r="D18" i="28"/>
  <c r="AA33" i="17"/>
  <c r="Z33" i="17"/>
  <c r="Y33" i="17"/>
  <c r="W33" i="17"/>
  <c r="V33" i="17"/>
  <c r="U33" i="17"/>
  <c r="AA6" i="17"/>
  <c r="Z6" i="17"/>
  <c r="Y6" i="17"/>
  <c r="W6" i="17"/>
  <c r="V6" i="17"/>
  <c r="U6" i="17"/>
  <c r="AA5" i="17"/>
  <c r="Z5" i="17"/>
  <c r="Y5" i="17"/>
  <c r="W5" i="17"/>
  <c r="V5" i="17"/>
  <c r="U5" i="17"/>
  <c r="AA10" i="17"/>
  <c r="Z10" i="17"/>
  <c r="Y10" i="17"/>
  <c r="W10" i="17"/>
  <c r="V10" i="17"/>
  <c r="U10" i="17"/>
  <c r="AA9" i="17"/>
  <c r="Z9" i="17"/>
  <c r="Y9" i="17"/>
  <c r="W9" i="17"/>
  <c r="V9" i="17"/>
  <c r="U9" i="17"/>
  <c r="AA7" i="17"/>
  <c r="Z7" i="17"/>
  <c r="Y7" i="17"/>
  <c r="W7" i="17"/>
  <c r="V7" i="17"/>
  <c r="U7" i="17"/>
  <c r="AA73" i="17"/>
  <c r="AA74" i="17"/>
  <c r="AA71" i="17"/>
  <c r="AA70" i="17"/>
  <c r="AA69" i="17"/>
  <c r="AA68" i="17"/>
  <c r="AA67" i="17"/>
  <c r="AA65" i="17"/>
  <c r="AA66" i="17"/>
  <c r="AA58" i="17"/>
  <c r="AA52" i="17"/>
  <c r="AA57" i="17"/>
  <c r="AA36" i="17"/>
  <c r="AA60" i="17"/>
  <c r="AA64" i="17"/>
  <c r="AA81" i="17"/>
  <c r="AA18" i="17"/>
  <c r="AA15" i="17"/>
  <c r="AA13" i="17"/>
  <c r="AA11" i="17"/>
  <c r="AA4" i="17"/>
  <c r="J12" i="28"/>
  <c r="J13" i="28"/>
  <c r="J14" i="28"/>
  <c r="J15" i="28"/>
  <c r="J16" i="28"/>
  <c r="I12" i="28"/>
  <c r="I13" i="28"/>
  <c r="I14" i="28"/>
  <c r="I15" i="28"/>
  <c r="I16" i="28"/>
  <c r="G12" i="28"/>
  <c r="G13" i="28"/>
  <c r="G15" i="28"/>
  <c r="G16" i="28"/>
  <c r="F12" i="28"/>
  <c r="F13" i="28"/>
  <c r="F14" i="28"/>
  <c r="F15" i="28"/>
  <c r="F16" i="28"/>
  <c r="D12" i="28"/>
  <c r="D13" i="28"/>
  <c r="D14" i="28"/>
  <c r="D15" i="28"/>
  <c r="D16" i="28"/>
  <c r="Z13" i="17"/>
  <c r="V13" i="17"/>
  <c r="U13" i="17"/>
  <c r="Y13" i="17"/>
  <c r="W13" i="17"/>
  <c r="W73" i="17"/>
  <c r="W74" i="17"/>
  <c r="W71" i="17"/>
  <c r="W70" i="17"/>
  <c r="W69" i="17"/>
  <c r="W68" i="17"/>
  <c r="W67" i="17"/>
  <c r="W65" i="17"/>
  <c r="W66" i="17"/>
  <c r="W58" i="17"/>
  <c r="W52" i="17"/>
  <c r="W57" i="17"/>
  <c r="W36" i="17"/>
  <c r="W60" i="17"/>
  <c r="W64" i="17"/>
  <c r="W81" i="17"/>
  <c r="W18" i="17"/>
  <c r="W15" i="17"/>
  <c r="W4" i="17"/>
  <c r="W11" i="17"/>
  <c r="Z67" i="17"/>
  <c r="V67" i="17"/>
  <c r="U67" i="17"/>
  <c r="Y67" i="17"/>
  <c r="Z58" i="17"/>
  <c r="V58" i="17"/>
  <c r="U58" i="17"/>
  <c r="Y58" i="17"/>
  <c r="Z36" i="17"/>
  <c r="V36" i="17"/>
  <c r="U36" i="17"/>
  <c r="Y36" i="17"/>
  <c r="Z18" i="17"/>
  <c r="V18" i="17"/>
  <c r="U18" i="17"/>
  <c r="Y18" i="17"/>
  <c r="Z4" i="17"/>
  <c r="V4" i="17"/>
  <c r="U4" i="17"/>
  <c r="Y4" i="17"/>
  <c r="Z64" i="17"/>
  <c r="V64" i="17"/>
  <c r="U64" i="17"/>
  <c r="Y64" i="17"/>
  <c r="Z73" i="17"/>
  <c r="V73" i="17"/>
  <c r="U73" i="17"/>
  <c r="Y73" i="17"/>
  <c r="Z74" i="17"/>
  <c r="V74" i="17"/>
  <c r="U74" i="17"/>
  <c r="Y74" i="17"/>
  <c r="Z71" i="17"/>
  <c r="V71" i="17"/>
  <c r="U71" i="17"/>
  <c r="Y71" i="17"/>
  <c r="Z70" i="17"/>
  <c r="V70" i="17"/>
  <c r="U70" i="17"/>
  <c r="Y70" i="17"/>
  <c r="Z69" i="17"/>
  <c r="V69" i="17"/>
  <c r="U69" i="17"/>
  <c r="Y69" i="17"/>
  <c r="Z68" i="17"/>
  <c r="V68" i="17"/>
  <c r="U68" i="17"/>
  <c r="Y68" i="17"/>
  <c r="Z65" i="17"/>
  <c r="V65" i="17"/>
  <c r="U65" i="17"/>
  <c r="Y65" i="17"/>
  <c r="Z66" i="17"/>
  <c r="V66" i="17"/>
  <c r="U66" i="17"/>
  <c r="Y66" i="17"/>
  <c r="Z52" i="17"/>
  <c r="V52" i="17"/>
  <c r="U52" i="17"/>
  <c r="Y52" i="17"/>
  <c r="Z57" i="17"/>
  <c r="V57" i="17"/>
  <c r="U57" i="17"/>
  <c r="Y57" i="17"/>
  <c r="Z81" i="17"/>
  <c r="V81" i="17"/>
  <c r="U81" i="17"/>
  <c r="Y81" i="17"/>
  <c r="Z60" i="17"/>
  <c r="V60" i="17"/>
  <c r="U60" i="17"/>
  <c r="Y60" i="17"/>
  <c r="Z15" i="17"/>
  <c r="V15" i="17"/>
  <c r="U15" i="17"/>
  <c r="Y15" i="17"/>
  <c r="Z11" i="17"/>
  <c r="V11" i="17"/>
  <c r="U11" i="17"/>
  <c r="Y11" i="17"/>
  <c r="Y120" i="24" l="1"/>
  <c r="Q139" i="26"/>
  <c r="I138" i="26"/>
  <c r="Y138" i="26"/>
  <c r="I119" i="24"/>
  <c r="Q121" i="24"/>
  <c r="Y137" i="26"/>
  <c r="I141" i="26"/>
  <c r="I137" i="26"/>
  <c r="Y140" i="26"/>
  <c r="Q141" i="26"/>
  <c r="I121" i="24"/>
  <c r="I139" i="26"/>
  <c r="I117" i="24"/>
  <c r="Q137" i="26"/>
  <c r="Y139" i="26"/>
  <c r="I140" i="26"/>
  <c r="Q120" i="24"/>
  <c r="Q116" i="24"/>
  <c r="Q117" i="24"/>
  <c r="Q118" i="24"/>
  <c r="Y118" i="24"/>
  <c r="Y116" i="24"/>
  <c r="I118" i="24"/>
  <c r="I120" i="24"/>
  <c r="I116" i="24"/>
  <c r="Y119" i="24"/>
  <c r="Y141" i="26"/>
  <c r="Q119" i="24"/>
  <c r="Q140" i="26"/>
  <c r="Q138" i="26"/>
  <c r="Y117" i="24"/>
  <c r="Y121" i="24"/>
  <c r="Z3" i="17"/>
  <c r="Y3" i="17"/>
  <c r="X3" i="17"/>
  <c r="W3" i="17"/>
  <c r="V3" i="17"/>
  <c r="U3" i="17"/>
  <c r="N90" i="17"/>
  <c r="J11" i="28" s="1"/>
  <c r="J90" i="17"/>
  <c r="F11" i="28" s="1"/>
  <c r="M90" i="17"/>
  <c r="I11" i="28" s="1"/>
  <c r="H90" i="17"/>
  <c r="D11" i="28" s="1"/>
  <c r="L90" i="17"/>
  <c r="E90" i="17" s="1"/>
  <c r="K90" i="17"/>
  <c r="G11" i="28" s="1"/>
  <c r="I90" i="17"/>
  <c r="F83" i="17"/>
  <c r="K83" i="17"/>
  <c r="J83" i="17"/>
  <c r="I83" i="17"/>
  <c r="N83" i="17"/>
  <c r="H83" i="17"/>
  <c r="M83" i="17"/>
  <c r="L83" i="17"/>
  <c r="E83" i="17" s="1"/>
  <c r="H92" i="17"/>
  <c r="D17" i="28" s="1"/>
  <c r="N92" i="17"/>
  <c r="J17" i="28" s="1"/>
  <c r="M92" i="17"/>
  <c r="I17" i="28" s="1"/>
  <c r="L92" i="17"/>
  <c r="E92" i="17" s="1"/>
  <c r="J92" i="17"/>
  <c r="F17" i="28" s="1"/>
  <c r="K92" i="17"/>
  <c r="G17" i="28" s="1"/>
  <c r="I92" i="17"/>
  <c r="E17" i="28" s="1"/>
  <c r="F84" i="17"/>
  <c r="N84" i="17"/>
  <c r="M84" i="17"/>
  <c r="L84" i="17"/>
  <c r="E84" i="17" s="1"/>
  <c r="J84" i="17"/>
  <c r="K84" i="17"/>
  <c r="I84" i="17"/>
  <c r="H84" i="17"/>
  <c r="K85" i="17"/>
  <c r="J85" i="17"/>
  <c r="I85" i="17"/>
  <c r="H85" i="17"/>
  <c r="N85" i="17"/>
  <c r="M85" i="17"/>
  <c r="L85" i="17"/>
  <c r="E85" i="17" s="1"/>
  <c r="N86" i="17"/>
  <c r="M86" i="17"/>
  <c r="L86" i="17"/>
  <c r="E86" i="17" s="1"/>
  <c r="K86" i="17"/>
  <c r="H86" i="17"/>
  <c r="J86" i="17"/>
  <c r="I86" i="17"/>
  <c r="K88" i="17"/>
  <c r="J88" i="17"/>
  <c r="I88" i="17"/>
  <c r="H88" i="17"/>
  <c r="N88" i="17"/>
  <c r="M88" i="17"/>
  <c r="L88" i="17"/>
  <c r="E88" i="17" s="1"/>
  <c r="U92" i="17"/>
  <c r="F92" i="17"/>
  <c r="Z90" i="17"/>
  <c r="F90" i="17"/>
  <c r="X85" i="17"/>
  <c r="F85" i="17"/>
  <c r="X86" i="17"/>
  <c r="F86" i="17"/>
  <c r="X88" i="17"/>
  <c r="F88" i="17"/>
  <c r="T83" i="17"/>
  <c r="R62" i="17"/>
  <c r="R12" i="17"/>
  <c r="R51" i="17"/>
  <c r="R74" i="17"/>
  <c r="AA86" i="17"/>
  <c r="R59" i="17"/>
  <c r="R54" i="17"/>
  <c r="R61" i="17"/>
  <c r="R20" i="17"/>
  <c r="R23" i="17"/>
  <c r="R42" i="17"/>
  <c r="R46" i="17"/>
  <c r="R58" i="17"/>
  <c r="R11" i="17"/>
  <c r="R65" i="17"/>
  <c r="R82" i="17"/>
  <c r="U83" i="17"/>
  <c r="S83" i="17"/>
  <c r="R81" i="17"/>
  <c r="R70" i="17"/>
  <c r="R80" i="17"/>
  <c r="R26" i="17"/>
  <c r="R89" i="17"/>
  <c r="R77" i="17"/>
  <c r="R72" i="17"/>
  <c r="R79" i="17"/>
  <c r="R30" i="17"/>
  <c r="R27" i="17"/>
  <c r="R75" i="17"/>
  <c r="R4" i="17"/>
  <c r="R67" i="17"/>
  <c r="R41" i="17"/>
  <c r="R15" i="17"/>
  <c r="R7" i="17"/>
  <c r="R6" i="17"/>
  <c r="R17" i="17"/>
  <c r="R29" i="17"/>
  <c r="R48" i="17"/>
  <c r="R68" i="17"/>
  <c r="R10" i="17"/>
  <c r="R18" i="17"/>
  <c r="R69" i="17"/>
  <c r="R63" i="17"/>
  <c r="R50" i="17"/>
  <c r="R39" i="17"/>
  <c r="R64" i="17"/>
  <c r="R71" i="17"/>
  <c r="R56" i="17"/>
  <c r="R19" i="17"/>
  <c r="R22" i="17"/>
  <c r="R40" i="17"/>
  <c r="R44" i="17"/>
  <c r="R55" i="17"/>
  <c r="R49" i="17"/>
  <c r="R16" i="17"/>
  <c r="R60" i="17"/>
  <c r="R36" i="17"/>
  <c r="R73" i="17"/>
  <c r="R25" i="17"/>
  <c r="R35" i="17"/>
  <c r="R28" i="17"/>
  <c r="R57" i="17"/>
  <c r="R9" i="17"/>
  <c r="R5" i="17"/>
  <c r="R33" i="17"/>
  <c r="R31" i="17"/>
  <c r="R52" i="17"/>
  <c r="R13" i="17"/>
  <c r="R76" i="17"/>
  <c r="R21" i="17"/>
  <c r="R24" i="17"/>
  <c r="R43" i="17"/>
  <c r="R66" i="17"/>
  <c r="Y92" i="17"/>
  <c r="H24" i="28"/>
  <c r="H20" i="28"/>
  <c r="Y83" i="17"/>
  <c r="T88" i="17"/>
  <c r="V88" i="17"/>
  <c r="S88" i="17"/>
  <c r="U88" i="17"/>
  <c r="Z83" i="17"/>
  <c r="W88" i="17"/>
  <c r="AA88" i="17"/>
  <c r="Y88" i="17"/>
  <c r="Z88" i="17"/>
  <c r="E31" i="28"/>
  <c r="D26" i="28"/>
  <c r="D30" i="28"/>
  <c r="AA90" i="17"/>
  <c r="W92" i="17"/>
  <c r="H28" i="28"/>
  <c r="J19" i="28"/>
  <c r="W85" i="17"/>
  <c r="D22" i="28"/>
  <c r="V85" i="17"/>
  <c r="E23" i="28"/>
  <c r="E27" i="28"/>
  <c r="G19" i="28"/>
  <c r="D21" i="28"/>
  <c r="E22" i="28"/>
  <c r="H23" i="28"/>
  <c r="D25" i="28"/>
  <c r="E26" i="28"/>
  <c r="H27" i="28"/>
  <c r="D29" i="28"/>
  <c r="E30" i="28"/>
  <c r="H31" i="28"/>
  <c r="V84" i="17"/>
  <c r="S92" i="17"/>
  <c r="W84" i="17"/>
  <c r="D20" i="28"/>
  <c r="E21" i="28"/>
  <c r="H22" i="28"/>
  <c r="D24" i="28"/>
  <c r="E25" i="28"/>
  <c r="H26" i="28"/>
  <c r="D28" i="28"/>
  <c r="E29" i="28"/>
  <c r="H30" i="28"/>
  <c r="Y84" i="17"/>
  <c r="V92" i="17"/>
  <c r="Z92" i="17"/>
  <c r="K19" i="28"/>
  <c r="E20" i="28"/>
  <c r="H21" i="28"/>
  <c r="D23" i="28"/>
  <c r="E24" i="28"/>
  <c r="H25" i="28"/>
  <c r="D27" i="28"/>
  <c r="E28" i="28"/>
  <c r="H29" i="28"/>
  <c r="D31" i="28"/>
  <c r="J31" i="28"/>
  <c r="F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V83" i="17"/>
  <c r="AA83" i="17"/>
  <c r="H19" i="28"/>
  <c r="D19" i="28"/>
  <c r="G20" i="28"/>
  <c r="K20" i="28"/>
  <c r="G21" i="28"/>
  <c r="K21" i="28"/>
  <c r="G22" i="28"/>
  <c r="K22" i="28"/>
  <c r="G23" i="28"/>
  <c r="K23" i="28"/>
  <c r="G24" i="28"/>
  <c r="K24" i="28"/>
  <c r="G25" i="28"/>
  <c r="K25" i="28"/>
  <c r="G26" i="28"/>
  <c r="K26" i="28"/>
  <c r="G27" i="28"/>
  <c r="K27" i="28"/>
  <c r="G28" i="28"/>
  <c r="K28" i="28"/>
  <c r="G29" i="28"/>
  <c r="K29" i="28"/>
  <c r="G30" i="28"/>
  <c r="K30" i="28"/>
  <c r="G31" i="28"/>
  <c r="K31" i="28"/>
  <c r="W83" i="17"/>
  <c r="V90" i="17"/>
  <c r="W90" i="17"/>
  <c r="E79" i="17"/>
  <c r="S85" i="17"/>
  <c r="I19" i="28"/>
  <c r="E19" i="28"/>
  <c r="F20" i="28"/>
  <c r="J20" i="28"/>
  <c r="F21" i="28"/>
  <c r="J21" i="28"/>
  <c r="F22" i="28"/>
  <c r="J22" i="28"/>
  <c r="F23" i="28"/>
  <c r="J23" i="28"/>
  <c r="F24" i="28"/>
  <c r="J24" i="28"/>
  <c r="F25" i="28"/>
  <c r="J25" i="28"/>
  <c r="F26" i="28"/>
  <c r="J26" i="28"/>
  <c r="F27" i="28"/>
  <c r="J27" i="28"/>
  <c r="F28" i="28"/>
  <c r="J28" i="28"/>
  <c r="F29" i="28"/>
  <c r="J29" i="28"/>
  <c r="F30" i="28"/>
  <c r="J30" i="28"/>
  <c r="F31" i="28"/>
  <c r="X83" i="17"/>
  <c r="X84" i="17"/>
  <c r="S90" i="17"/>
  <c r="X90" i="17"/>
  <c r="T92" i="17"/>
  <c r="X92" i="17"/>
  <c r="S84" i="17"/>
  <c r="T84" i="17"/>
  <c r="Z84" i="17"/>
  <c r="AA92" i="17"/>
  <c r="Y90" i="17"/>
  <c r="U90" i="17"/>
  <c r="T90" i="17"/>
  <c r="T85" i="17"/>
  <c r="AA85" i="17"/>
  <c r="U85" i="17"/>
  <c r="Y85" i="17"/>
  <c r="Z85" i="17"/>
  <c r="Z86" i="17"/>
  <c r="U86" i="17"/>
  <c r="Y86" i="17"/>
  <c r="W86" i="17"/>
  <c r="V86" i="17"/>
  <c r="S86" i="17"/>
  <c r="U84" i="17"/>
  <c r="AA84" i="17"/>
  <c r="T86" i="17"/>
  <c r="H11" i="28" l="1"/>
  <c r="H17" i="28"/>
  <c r="R83" i="17"/>
  <c r="R92" i="17"/>
  <c r="R88" i="17"/>
  <c r="R84" i="17"/>
  <c r="R90" i="17"/>
  <c r="R86" i="17"/>
  <c r="R85" i="17"/>
  <c r="L46" i="17" l="1"/>
  <c r="E46" i="17" s="1"/>
  <c r="L53" i="17" l="1"/>
  <c r="E53" i="17" s="1"/>
  <c r="O17" i="17" l="1"/>
  <c r="O26" i="17"/>
  <c r="L27" i="17" l="1"/>
  <c r="E27" i="17" s="1"/>
  <c r="O80" i="17"/>
  <c r="O79" i="17"/>
  <c r="L38" i="17"/>
  <c r="E38" i="17" s="1"/>
  <c r="O14" i="17"/>
  <c r="O38" i="17" l="1"/>
  <c r="O15" i="17" l="1"/>
  <c r="O59" i="17"/>
  <c r="O61" i="17"/>
  <c r="O62" i="17"/>
  <c r="O27" i="17"/>
  <c r="O77" i="17"/>
  <c r="O68" i="17"/>
  <c r="O69" i="17"/>
  <c r="O70" i="17"/>
  <c r="O75" i="17"/>
  <c r="O74" i="17"/>
  <c r="O73" i="17"/>
  <c r="Y115" i="24" l="1"/>
  <c r="Q134" i="26"/>
  <c r="I115" i="24"/>
  <c r="Y134" i="26"/>
  <c r="Q115" i="24"/>
  <c r="I134" i="26"/>
  <c r="Q132" i="26"/>
  <c r="I132" i="26"/>
  <c r="Y132" i="26"/>
  <c r="L72" i="17"/>
  <c r="E72" i="17" s="1"/>
  <c r="L54" i="17"/>
  <c r="E54" i="17" s="1"/>
  <c r="L33" i="17"/>
  <c r="E33" i="17" s="1"/>
  <c r="L63" i="17"/>
  <c r="E63" i="17" s="1"/>
  <c r="L16" i="17"/>
  <c r="E16" i="17" s="1"/>
  <c r="L10" i="17"/>
  <c r="E10" i="17" s="1"/>
  <c r="L9" i="17"/>
  <c r="E9" i="17" s="1"/>
  <c r="L8" i="17"/>
  <c r="E8" i="17" s="1"/>
  <c r="L7" i="17"/>
  <c r="E7" i="17" s="1"/>
  <c r="L12" i="17"/>
  <c r="E12" i="17" s="1"/>
  <c r="L6" i="17"/>
  <c r="E6" i="17" s="1"/>
  <c r="L5" i="17"/>
  <c r="E5" i="17" s="1"/>
  <c r="L76" i="17"/>
  <c r="E76" i="17" s="1"/>
  <c r="L71" i="17"/>
  <c r="E71" i="17" s="1"/>
  <c r="L66" i="17"/>
  <c r="E66" i="17" s="1"/>
  <c r="L65" i="17"/>
  <c r="E65" i="17" s="1"/>
  <c r="L64" i="17"/>
  <c r="E64" i="17" s="1"/>
  <c r="L57" i="17"/>
  <c r="E57" i="17" s="1"/>
  <c r="L55" i="17"/>
  <c r="E55" i="17" s="1"/>
  <c r="L52" i="17"/>
  <c r="E52" i="17" s="1"/>
  <c r="L51" i="17"/>
  <c r="E51" i="17" s="1"/>
  <c r="L50" i="17"/>
  <c r="E50" i="17" s="1"/>
  <c r="L49" i="17"/>
  <c r="E49" i="17" s="1"/>
  <c r="L48" i="17"/>
  <c r="E48" i="17" s="1"/>
  <c r="L44" i="17"/>
  <c r="E44" i="17" s="1"/>
  <c r="L43" i="17"/>
  <c r="E43" i="17" s="1"/>
  <c r="L42" i="17"/>
  <c r="E42" i="17" s="1"/>
  <c r="L41" i="17"/>
  <c r="E41" i="17" s="1"/>
  <c r="L40" i="17"/>
  <c r="E40" i="17" s="1"/>
  <c r="L39" i="17"/>
  <c r="E39" i="17" s="1"/>
  <c r="L35" i="17"/>
  <c r="E35" i="17" s="1"/>
  <c r="L31" i="17"/>
  <c r="E31" i="17" s="1"/>
  <c r="L30" i="17"/>
  <c r="E30" i="17" s="1"/>
  <c r="L29" i="17"/>
  <c r="E29" i="17" s="1"/>
  <c r="L28" i="17"/>
  <c r="E28" i="17" s="1"/>
  <c r="L25" i="17"/>
  <c r="E25" i="17" s="1"/>
  <c r="L24" i="17"/>
  <c r="E24" i="17" s="1"/>
  <c r="L23" i="17"/>
  <c r="L22" i="17"/>
  <c r="L21" i="17"/>
  <c r="L20" i="17"/>
  <c r="L19" i="17"/>
  <c r="L81" i="17"/>
  <c r="L11" i="17"/>
  <c r="E11" i="17" s="1"/>
  <c r="H12" i="28" l="1"/>
  <c r="E81" i="17"/>
  <c r="H13" i="28"/>
  <c r="E20" i="17"/>
  <c r="O56" i="17"/>
  <c r="L56" i="17"/>
  <c r="E56" i="17" s="1"/>
  <c r="E19" i="17"/>
  <c r="H18" i="28"/>
  <c r="E21" i="17"/>
  <c r="H14" i="28"/>
  <c r="E22" i="17"/>
  <c r="H15" i="28"/>
  <c r="E23" i="17"/>
  <c r="H16" i="28"/>
  <c r="O25" i="17"/>
  <c r="O28" i="17"/>
  <c r="O30" i="17"/>
  <c r="O35" i="17"/>
  <c r="O48" i="17"/>
  <c r="O20" i="17"/>
  <c r="K13" i="28" s="1"/>
  <c r="O24" i="17"/>
  <c r="O11" i="17"/>
  <c r="O21" i="17"/>
  <c r="K14" i="28" s="1"/>
  <c r="O31" i="17"/>
  <c r="O41" i="17"/>
  <c r="O46" i="17"/>
  <c r="O51" i="17"/>
  <c r="O57" i="17"/>
  <c r="O71" i="17"/>
  <c r="O9" i="17"/>
  <c r="O53" i="17"/>
  <c r="O54" i="17"/>
  <c r="O52" i="17"/>
  <c r="O76" i="17"/>
  <c r="H4" i="34" s="1"/>
  <c r="O6" i="17"/>
  <c r="O7" i="17"/>
  <c r="O10" i="17"/>
  <c r="O16" i="17"/>
  <c r="O33" i="17"/>
  <c r="O72" i="17"/>
  <c r="O81" i="17"/>
  <c r="O22" i="17"/>
  <c r="K15" i="28" s="1"/>
  <c r="O42" i="17"/>
  <c r="O64" i="17"/>
  <c r="O19" i="17"/>
  <c r="K18" i="28" s="1"/>
  <c r="O23" i="17"/>
  <c r="K16" i="28" s="1"/>
  <c r="O29" i="17"/>
  <c r="O39" i="17"/>
  <c r="O43" i="17"/>
  <c r="O49" i="17"/>
  <c r="O55" i="17"/>
  <c r="O65" i="17"/>
  <c r="O12" i="17"/>
  <c r="O40" i="17"/>
  <c r="O44" i="17"/>
  <c r="O50" i="17"/>
  <c r="O66" i="17"/>
  <c r="O5" i="17"/>
  <c r="O63" i="17"/>
  <c r="O8" i="17"/>
  <c r="L34" i="17"/>
  <c r="L32" i="17"/>
  <c r="E32" i="17" s="1"/>
  <c r="L60" i="17"/>
  <c r="E60" i="17" s="1"/>
  <c r="L37" i="17"/>
  <c r="E37" i="17" s="1"/>
  <c r="Q136" i="26" l="1"/>
  <c r="I136" i="26"/>
  <c r="Y136" i="26"/>
  <c r="Q135" i="26"/>
  <c r="I135" i="26"/>
  <c r="Y135" i="26"/>
  <c r="Y113" i="24"/>
  <c r="I113" i="24"/>
  <c r="Q113" i="24"/>
  <c r="I114" i="24"/>
  <c r="Y114" i="24"/>
  <c r="Q114" i="24"/>
  <c r="Y133" i="26"/>
  <c r="Z132" i="26" s="1"/>
  <c r="AA132" i="26" s="1"/>
  <c r="I133" i="26"/>
  <c r="J132" i="26" s="1"/>
  <c r="K132" i="26" s="1"/>
  <c r="Q133" i="26"/>
  <c r="R132" i="26" s="1"/>
  <c r="S132" i="26" s="1"/>
  <c r="Q112" i="24"/>
  <c r="R112" i="24" s="1"/>
  <c r="S112" i="24" s="1"/>
  <c r="I112" i="24"/>
  <c r="Y112" i="24"/>
  <c r="Z112" i="24" s="1"/>
  <c r="AA112" i="24" s="1"/>
  <c r="K12" i="28"/>
  <c r="H4" i="27"/>
  <c r="H5" i="25"/>
  <c r="H4" i="24"/>
  <c r="H4" i="26"/>
  <c r="L132" i="26" s="1"/>
  <c r="M132" i="26" s="1"/>
  <c r="H5" i="23"/>
  <c r="H4" i="25"/>
  <c r="H5" i="27"/>
  <c r="H5" i="24"/>
  <c r="T112" i="24" s="1"/>
  <c r="U112" i="24" s="1"/>
  <c r="H5" i="26"/>
  <c r="H6" i="24"/>
  <c r="AB112" i="24" s="1"/>
  <c r="AC112" i="24" s="1"/>
  <c r="H6" i="26"/>
  <c r="AB132" i="26" s="1"/>
  <c r="AC132" i="26" s="1"/>
  <c r="H6" i="25"/>
  <c r="O32" i="17"/>
  <c r="O34" i="17"/>
  <c r="O37" i="17"/>
  <c r="O60" i="17"/>
  <c r="T132" i="26" l="1"/>
  <c r="U132" i="26" s="1"/>
  <c r="J112" i="24"/>
  <c r="K112" i="24" s="1"/>
  <c r="L112" i="24"/>
  <c r="M112" i="24" s="1"/>
  <c r="X101" i="24"/>
  <c r="Y101" i="24" s="1"/>
  <c r="H99" i="24"/>
  <c r="I99" i="24" s="1"/>
  <c r="N96" i="24"/>
  <c r="P96" i="24" s="1"/>
  <c r="Q96" i="24" s="1"/>
  <c r="H94" i="24"/>
  <c r="I94" i="24" s="1"/>
  <c r="X90" i="24"/>
  <c r="Y90" i="24" s="1"/>
  <c r="X88" i="24"/>
  <c r="Y88" i="24" s="1"/>
  <c r="X86" i="24"/>
  <c r="Y86" i="24" s="1"/>
  <c r="H83" i="24"/>
  <c r="I83" i="24" s="1"/>
  <c r="N81" i="24"/>
  <c r="P81" i="24" s="1"/>
  <c r="Q81" i="24" s="1"/>
  <c r="N79" i="24"/>
  <c r="P79" i="24" s="1"/>
  <c r="Q79" i="24" s="1"/>
  <c r="N77" i="24"/>
  <c r="P77" i="24" s="1"/>
  <c r="Q77" i="24" s="1"/>
  <c r="X151" i="26"/>
  <c r="Y151" i="26" s="1"/>
  <c r="P149" i="26"/>
  <c r="Q149" i="26" s="1"/>
  <c r="P147" i="26"/>
  <c r="Q147" i="26" s="1"/>
  <c r="H145" i="26"/>
  <c r="I145" i="26" s="1"/>
  <c r="X143" i="26"/>
  <c r="Y143" i="26" s="1"/>
  <c r="X127" i="26"/>
  <c r="Y127" i="26" s="1"/>
  <c r="X125" i="26"/>
  <c r="Y125" i="26" s="1"/>
  <c r="P123" i="26"/>
  <c r="Q123" i="26" s="1"/>
  <c r="N131" i="24"/>
  <c r="P131" i="24" s="1"/>
  <c r="Q131" i="24" s="1"/>
  <c r="X128" i="24"/>
  <c r="Y128" i="24" s="1"/>
  <c r="H126" i="24"/>
  <c r="I126" i="24" s="1"/>
  <c r="P123" i="24"/>
  <c r="Q123" i="24" s="1"/>
  <c r="X110" i="24"/>
  <c r="Y110" i="24" s="1"/>
  <c r="H108" i="24"/>
  <c r="I108" i="24" s="1"/>
  <c r="P105" i="24"/>
  <c r="Q105" i="24" s="1"/>
  <c r="H68" i="27"/>
  <c r="I68" i="27" s="1"/>
  <c r="X37" i="34"/>
  <c r="Y37" i="34" s="1"/>
  <c r="X102" i="24"/>
  <c r="Y102" i="24" s="1"/>
  <c r="H65" i="27"/>
  <c r="I65" i="27" s="1"/>
  <c r="N127" i="24"/>
  <c r="P127" i="24" s="1"/>
  <c r="Q127" i="24" s="1"/>
  <c r="H64" i="27"/>
  <c r="I64" i="27" s="1"/>
  <c r="H93" i="24"/>
  <c r="I93" i="24" s="1"/>
  <c r="X130" i="26"/>
  <c r="Y130" i="26" s="1"/>
  <c r="X129" i="24"/>
  <c r="Y129" i="24" s="1"/>
  <c r="H122" i="24"/>
  <c r="I122" i="24" s="1"/>
  <c r="X111" i="24"/>
  <c r="Y111" i="24" s="1"/>
  <c r="N106" i="24"/>
  <c r="P106" i="24" s="1"/>
  <c r="Q106" i="24" s="1"/>
  <c r="H74" i="24"/>
  <c r="I74" i="24" s="1"/>
  <c r="H106" i="24"/>
  <c r="I106" i="24" s="1"/>
  <c r="X92" i="24"/>
  <c r="Y92" i="24" s="1"/>
  <c r="X79" i="24"/>
  <c r="Y79" i="24" s="1"/>
  <c r="H142" i="26"/>
  <c r="I142" i="26" s="1"/>
  <c r="X131" i="24"/>
  <c r="Y131" i="24" s="1"/>
  <c r="N108" i="24"/>
  <c r="P108" i="24" s="1"/>
  <c r="Q108" i="24" s="1"/>
  <c r="N101" i="24"/>
  <c r="P101" i="24" s="1"/>
  <c r="Q101" i="24" s="1"/>
  <c r="X98" i="24"/>
  <c r="Y98" i="24" s="1"/>
  <c r="H96" i="24"/>
  <c r="I96" i="24" s="1"/>
  <c r="P92" i="24"/>
  <c r="Q92" i="24" s="1"/>
  <c r="N90" i="24"/>
  <c r="P90" i="24" s="1"/>
  <c r="Q90" i="24" s="1"/>
  <c r="N88" i="24"/>
  <c r="P88" i="24" s="1"/>
  <c r="Q88" i="24" s="1"/>
  <c r="N86" i="24"/>
  <c r="P86" i="24" s="1"/>
  <c r="Q86" i="24" s="1"/>
  <c r="P75" i="24"/>
  <c r="Q75" i="24" s="1"/>
  <c r="X73" i="24"/>
  <c r="Y73" i="24" s="1"/>
  <c r="H72" i="24"/>
  <c r="I72" i="24" s="1"/>
  <c r="P151" i="26"/>
  <c r="Q151" i="26" s="1"/>
  <c r="H149" i="26"/>
  <c r="I149" i="26" s="1"/>
  <c r="H147" i="26"/>
  <c r="I147" i="26" s="1"/>
  <c r="P143" i="26"/>
  <c r="Q143" i="26" s="1"/>
  <c r="H130" i="26"/>
  <c r="I130" i="26" s="1"/>
  <c r="P127" i="26"/>
  <c r="Q127" i="26" s="1"/>
  <c r="P125" i="26"/>
  <c r="Q125" i="26" s="1"/>
  <c r="H123" i="26"/>
  <c r="I123" i="26" s="1"/>
  <c r="H131" i="24"/>
  <c r="I131" i="24" s="1"/>
  <c r="N128" i="24"/>
  <c r="P128" i="24" s="1"/>
  <c r="Q128" i="24" s="1"/>
  <c r="X125" i="24"/>
  <c r="Y125" i="24" s="1"/>
  <c r="H123" i="24"/>
  <c r="I123" i="24" s="1"/>
  <c r="N110" i="24"/>
  <c r="P110" i="24" s="1"/>
  <c r="Q110" i="24" s="1"/>
  <c r="X107" i="24"/>
  <c r="Y107" i="24" s="1"/>
  <c r="H105" i="24"/>
  <c r="I105" i="24" s="1"/>
  <c r="H67" i="27"/>
  <c r="I67" i="27" s="1"/>
  <c r="P37" i="34"/>
  <c r="Q37" i="34" s="1"/>
  <c r="H37" i="34"/>
  <c r="I37" i="34" s="1"/>
  <c r="X97" i="24"/>
  <c r="Y97" i="24" s="1"/>
  <c r="X87" i="24"/>
  <c r="Y87" i="24" s="1"/>
  <c r="P82" i="24"/>
  <c r="Q82" i="24" s="1"/>
  <c r="N76" i="24"/>
  <c r="P76" i="24" s="1"/>
  <c r="Q76" i="24" s="1"/>
  <c r="P148" i="26"/>
  <c r="Q148" i="26" s="1"/>
  <c r="P144" i="26"/>
  <c r="Q144" i="26" s="1"/>
  <c r="H129" i="26"/>
  <c r="I129" i="26" s="1"/>
  <c r="P122" i="26"/>
  <c r="Q122" i="26" s="1"/>
  <c r="X124" i="24"/>
  <c r="Y124" i="24" s="1"/>
  <c r="X106" i="24"/>
  <c r="Y106" i="24" s="1"/>
  <c r="N97" i="24"/>
  <c r="P97" i="24" s="1"/>
  <c r="Q97" i="24" s="1"/>
  <c r="N89" i="24"/>
  <c r="P89" i="24" s="1"/>
  <c r="Q89" i="24" s="1"/>
  <c r="H71" i="27"/>
  <c r="I71" i="27" s="1"/>
  <c r="X83" i="24"/>
  <c r="Y83" i="24" s="1"/>
  <c r="H76" i="24"/>
  <c r="I76" i="24" s="1"/>
  <c r="H148" i="26"/>
  <c r="I148" i="26" s="1"/>
  <c r="P126" i="26"/>
  <c r="Q126" i="26" s="1"/>
  <c r="H124" i="24"/>
  <c r="I124" i="24" s="1"/>
  <c r="X96" i="24"/>
  <c r="Y96" i="24" s="1"/>
  <c r="H87" i="24"/>
  <c r="I87" i="24" s="1"/>
  <c r="P83" i="24"/>
  <c r="Q83" i="24" s="1"/>
  <c r="X75" i="24"/>
  <c r="Y75" i="24" s="1"/>
  <c r="X147" i="26"/>
  <c r="Y147" i="26" s="1"/>
  <c r="H128" i="26"/>
  <c r="I128" i="26" s="1"/>
  <c r="X123" i="24"/>
  <c r="Y123" i="24" s="1"/>
  <c r="H69" i="27"/>
  <c r="I69" i="27" s="1"/>
  <c r="H101" i="24"/>
  <c r="I101" i="24" s="1"/>
  <c r="N98" i="24"/>
  <c r="P98" i="24" s="1"/>
  <c r="Q98" i="24" s="1"/>
  <c r="X95" i="24"/>
  <c r="Y95" i="24" s="1"/>
  <c r="X93" i="24"/>
  <c r="Y93" i="24" s="1"/>
  <c r="P84" i="24"/>
  <c r="Q84" i="24" s="1"/>
  <c r="X82" i="24"/>
  <c r="Y82" i="24" s="1"/>
  <c r="H81" i="24"/>
  <c r="I81" i="24" s="1"/>
  <c r="H79" i="24"/>
  <c r="I79" i="24" s="1"/>
  <c r="H77" i="24"/>
  <c r="I77" i="24" s="1"/>
  <c r="H75" i="24"/>
  <c r="I75" i="24" s="1"/>
  <c r="H151" i="26"/>
  <c r="I151" i="26" s="1"/>
  <c r="X146" i="26"/>
  <c r="Y146" i="26" s="1"/>
  <c r="H143" i="26"/>
  <c r="I143" i="26" s="1"/>
  <c r="X131" i="26"/>
  <c r="Y131" i="26" s="1"/>
  <c r="X129" i="26"/>
  <c r="Y129" i="26" s="1"/>
  <c r="H127" i="26"/>
  <c r="I127" i="26" s="1"/>
  <c r="H125" i="26"/>
  <c r="I125" i="26" s="1"/>
  <c r="X130" i="24"/>
  <c r="Y130" i="24" s="1"/>
  <c r="H128" i="24"/>
  <c r="I128" i="24" s="1"/>
  <c r="P125" i="24"/>
  <c r="Q125" i="24" s="1"/>
  <c r="H110" i="24"/>
  <c r="I110" i="24" s="1"/>
  <c r="N107" i="24"/>
  <c r="P107" i="24" s="1"/>
  <c r="Q107" i="24" s="1"/>
  <c r="H66" i="27"/>
  <c r="I66" i="27" s="1"/>
  <c r="H131" i="26"/>
  <c r="I131" i="26" s="1"/>
  <c r="H95" i="24"/>
  <c r="I95" i="24" s="1"/>
  <c r="P150" i="26"/>
  <c r="Q150" i="26" s="1"/>
  <c r="X128" i="26"/>
  <c r="Y128" i="26" s="1"/>
  <c r="X103" i="24"/>
  <c r="Y103" i="24" s="1"/>
  <c r="H78" i="24"/>
  <c r="I78" i="24" s="1"/>
  <c r="X145" i="26"/>
  <c r="Y145" i="26" s="1"/>
  <c r="H124" i="26"/>
  <c r="I124" i="26" s="1"/>
  <c r="X126" i="24"/>
  <c r="Y126" i="24" s="1"/>
  <c r="X108" i="24"/>
  <c r="Y108" i="24" s="1"/>
  <c r="N99" i="24"/>
  <c r="P99" i="24" s="1"/>
  <c r="Q99" i="24" s="1"/>
  <c r="H89" i="24"/>
  <c r="I89" i="24" s="1"/>
  <c r="H85" i="24"/>
  <c r="I85" i="24" s="1"/>
  <c r="X77" i="24"/>
  <c r="Y77" i="24" s="1"/>
  <c r="P145" i="26"/>
  <c r="Q145" i="26" s="1"/>
  <c r="H126" i="26"/>
  <c r="I126" i="26" s="1"/>
  <c r="N126" i="24"/>
  <c r="P126" i="24" s="1"/>
  <c r="Q126" i="24" s="1"/>
  <c r="H111" i="24"/>
  <c r="I111" i="24" s="1"/>
  <c r="X100" i="24"/>
  <c r="Y100" i="24" s="1"/>
  <c r="H98" i="24"/>
  <c r="I98" i="24" s="1"/>
  <c r="P95" i="24"/>
  <c r="Q95" i="24" s="1"/>
  <c r="P93" i="24"/>
  <c r="Q93" i="24" s="1"/>
  <c r="H92" i="24"/>
  <c r="I92" i="24" s="1"/>
  <c r="H90" i="24"/>
  <c r="I90" i="24" s="1"/>
  <c r="H88" i="24"/>
  <c r="I88" i="24" s="1"/>
  <c r="H86" i="24"/>
  <c r="I86" i="24" s="1"/>
  <c r="H84" i="24"/>
  <c r="I84" i="24" s="1"/>
  <c r="X80" i="24"/>
  <c r="Y80" i="24" s="1"/>
  <c r="X78" i="24"/>
  <c r="Y78" i="24" s="1"/>
  <c r="X76" i="24"/>
  <c r="Y76" i="24" s="1"/>
  <c r="P73" i="24"/>
  <c r="Q73" i="24" s="1"/>
  <c r="X150" i="26"/>
  <c r="Y150" i="26" s="1"/>
  <c r="X148" i="26"/>
  <c r="Y148" i="26" s="1"/>
  <c r="P146" i="26"/>
  <c r="Q146" i="26" s="1"/>
  <c r="X144" i="26"/>
  <c r="Y144" i="26" s="1"/>
  <c r="P131" i="26"/>
  <c r="Q131" i="26" s="1"/>
  <c r="P129" i="26"/>
  <c r="Q129" i="26" s="1"/>
  <c r="X124" i="26"/>
  <c r="Y124" i="26" s="1"/>
  <c r="X122" i="26"/>
  <c r="Y122" i="26" s="1"/>
  <c r="N130" i="24"/>
  <c r="P130" i="24" s="1"/>
  <c r="Q130" i="24" s="1"/>
  <c r="X127" i="24"/>
  <c r="Y127" i="24" s="1"/>
  <c r="H125" i="24"/>
  <c r="I125" i="24" s="1"/>
  <c r="X122" i="24"/>
  <c r="Y122" i="24" s="1"/>
  <c r="X109" i="24"/>
  <c r="Y109" i="24" s="1"/>
  <c r="H107" i="24"/>
  <c r="I107" i="24" s="1"/>
  <c r="P102" i="24"/>
  <c r="Q102" i="24" s="1"/>
  <c r="N100" i="24"/>
  <c r="P100" i="24" s="1"/>
  <c r="Q100" i="24" s="1"/>
  <c r="X91" i="24"/>
  <c r="Y91" i="24" s="1"/>
  <c r="X89" i="24"/>
  <c r="Y89" i="24" s="1"/>
  <c r="X85" i="24"/>
  <c r="Y85" i="24" s="1"/>
  <c r="N80" i="24"/>
  <c r="P80" i="24" s="1"/>
  <c r="Q80" i="24" s="1"/>
  <c r="N78" i="24"/>
  <c r="P78" i="24" s="1"/>
  <c r="Q78" i="24" s="1"/>
  <c r="H73" i="24"/>
  <c r="I73" i="24" s="1"/>
  <c r="H146" i="26"/>
  <c r="I146" i="26" s="1"/>
  <c r="X142" i="26"/>
  <c r="Y142" i="26" s="1"/>
  <c r="X126" i="26"/>
  <c r="Y126" i="26" s="1"/>
  <c r="P124" i="26"/>
  <c r="Q124" i="26" s="1"/>
  <c r="H130" i="24"/>
  <c r="I130" i="24" s="1"/>
  <c r="P122" i="24"/>
  <c r="Q122" i="24" s="1"/>
  <c r="N109" i="24"/>
  <c r="P109" i="24" s="1"/>
  <c r="Q109" i="24" s="1"/>
  <c r="H102" i="24"/>
  <c r="I102" i="24" s="1"/>
  <c r="H100" i="24"/>
  <c r="I100" i="24" s="1"/>
  <c r="N91" i="24"/>
  <c r="P91" i="24" s="1"/>
  <c r="Q91" i="24" s="1"/>
  <c r="N87" i="24"/>
  <c r="P87" i="24" s="1"/>
  <c r="Q87" i="24" s="1"/>
  <c r="P74" i="24"/>
  <c r="Q74" i="24" s="1"/>
  <c r="H127" i="24"/>
  <c r="I127" i="24" s="1"/>
  <c r="P124" i="24"/>
  <c r="Q124" i="24" s="1"/>
  <c r="H109" i="24"/>
  <c r="I109" i="24" s="1"/>
  <c r="H63" i="27"/>
  <c r="I63" i="27" s="1"/>
  <c r="P85" i="24"/>
  <c r="Q85" i="24" s="1"/>
  <c r="H82" i="24"/>
  <c r="I82" i="24" s="1"/>
  <c r="X72" i="24"/>
  <c r="Y72" i="24" s="1"/>
  <c r="H150" i="26"/>
  <c r="I150" i="26" s="1"/>
  <c r="P142" i="26"/>
  <c r="Q142" i="26" s="1"/>
  <c r="H122" i="26"/>
  <c r="I122" i="26" s="1"/>
  <c r="H70" i="27"/>
  <c r="I70" i="27" s="1"/>
  <c r="P94" i="24"/>
  <c r="Q94" i="24" s="1"/>
  <c r="X81" i="24"/>
  <c r="Y81" i="24" s="1"/>
  <c r="P72" i="24"/>
  <c r="Q72" i="24" s="1"/>
  <c r="P130" i="26"/>
  <c r="Q130" i="26" s="1"/>
  <c r="H129" i="24"/>
  <c r="I129" i="24" s="1"/>
  <c r="X99" i="24"/>
  <c r="Y99" i="24" s="1"/>
  <c r="H97" i="24"/>
  <c r="I97" i="24" s="1"/>
  <c r="X94" i="24"/>
  <c r="Y94" i="24" s="1"/>
  <c r="H80" i="24"/>
  <c r="I80" i="24" s="1"/>
  <c r="H144" i="26"/>
  <c r="I144" i="26" s="1"/>
  <c r="P128" i="26"/>
  <c r="Q128" i="26" s="1"/>
  <c r="N129" i="24"/>
  <c r="P129" i="24" s="1"/>
  <c r="Q129" i="24" s="1"/>
  <c r="N111" i="24"/>
  <c r="P111" i="24" s="1"/>
  <c r="Q111" i="24" s="1"/>
  <c r="H62" i="27"/>
  <c r="I62" i="27" s="1"/>
  <c r="H91" i="24"/>
  <c r="I91" i="24" s="1"/>
  <c r="X149" i="26"/>
  <c r="Y149" i="26" s="1"/>
  <c r="X123" i="26"/>
  <c r="Y123" i="26" s="1"/>
  <c r="X105" i="24"/>
  <c r="Y105" i="24" s="1"/>
  <c r="P104" i="24"/>
  <c r="Q104" i="24" s="1"/>
  <c r="H103" i="24"/>
  <c r="I103" i="24" s="1"/>
  <c r="X74" i="24"/>
  <c r="Y74" i="24" s="1"/>
  <c r="X84" i="24"/>
  <c r="Y84" i="24" s="1"/>
  <c r="H104" i="24"/>
  <c r="I104" i="24" s="1"/>
  <c r="X104" i="24"/>
  <c r="Y104" i="24" s="1"/>
  <c r="P103" i="24"/>
  <c r="Q103" i="24" s="1"/>
  <c r="P65" i="27"/>
  <c r="Q65" i="27" s="1"/>
  <c r="X34" i="34"/>
  <c r="Y34" i="34" s="1"/>
  <c r="X33" i="34"/>
  <c r="Y33" i="34" s="1"/>
  <c r="P35" i="34"/>
  <c r="Q35" i="34" s="1"/>
  <c r="P34" i="34"/>
  <c r="Q34" i="34" s="1"/>
  <c r="P38" i="34"/>
  <c r="Q38" i="34" s="1"/>
  <c r="H35" i="26"/>
  <c r="I35" i="26" s="1"/>
  <c r="H61" i="32"/>
  <c r="I61" i="32" s="1"/>
  <c r="H75" i="26"/>
  <c r="I75" i="26" s="1"/>
  <c r="H18" i="32"/>
  <c r="I18" i="32" s="1"/>
  <c r="H136" i="24"/>
  <c r="P47" i="26"/>
  <c r="Q47" i="26" s="1"/>
  <c r="X17" i="25"/>
  <c r="Y17" i="25" s="1"/>
  <c r="X52" i="26"/>
  <c r="Y52" i="26" s="1"/>
  <c r="X37" i="24"/>
  <c r="Y37" i="24" s="1"/>
  <c r="X100" i="26"/>
  <c r="Y100" i="26" s="1"/>
  <c r="H70" i="23"/>
  <c r="I70" i="23" s="1"/>
  <c r="H27" i="34"/>
  <c r="I27" i="34" s="1"/>
  <c r="X20" i="23"/>
  <c r="Y20" i="23" s="1"/>
  <c r="X77" i="26"/>
  <c r="Y77" i="26" s="1"/>
  <c r="P111" i="26"/>
  <c r="Q111" i="26" s="1"/>
  <c r="P63" i="27"/>
  <c r="Q63" i="27" s="1"/>
  <c r="X41" i="34"/>
  <c r="Y41" i="34" s="1"/>
  <c r="P26" i="34"/>
  <c r="Q26" i="34" s="1"/>
  <c r="P32" i="34"/>
  <c r="Q32" i="34" s="1"/>
  <c r="P70" i="27"/>
  <c r="Q70" i="27" s="1"/>
  <c r="H35" i="34"/>
  <c r="I35" i="34" s="1"/>
  <c r="H65" i="32"/>
  <c r="I65" i="32" s="1"/>
  <c r="N20" i="28"/>
  <c r="O20" i="28" s="1"/>
  <c r="P20" i="28" s="1"/>
  <c r="H17" i="24"/>
  <c r="I17" i="24" s="1"/>
  <c r="X26" i="25"/>
  <c r="Y26" i="25" s="1"/>
  <c r="P41" i="34"/>
  <c r="Q41" i="34" s="1"/>
  <c r="P71" i="27"/>
  <c r="Q71" i="27" s="1"/>
  <c r="H39" i="34"/>
  <c r="I39" i="34" s="1"/>
  <c r="X65" i="27"/>
  <c r="Y65" i="27" s="1"/>
  <c r="H40" i="34"/>
  <c r="I40" i="34" s="1"/>
  <c r="X63" i="27"/>
  <c r="Y63" i="27" s="1"/>
  <c r="P48" i="23"/>
  <c r="Q48" i="23" s="1"/>
  <c r="P47" i="23"/>
  <c r="Q47" i="23" s="1"/>
  <c r="H28" i="34"/>
  <c r="I28" i="34" s="1"/>
  <c r="H55" i="27"/>
  <c r="I55" i="27" s="1"/>
  <c r="P47" i="25"/>
  <c r="Q47" i="25" s="1"/>
  <c r="H96" i="26"/>
  <c r="I96" i="26" s="1"/>
  <c r="P98" i="26"/>
  <c r="Q98" i="26" s="1"/>
  <c r="H51" i="26"/>
  <c r="I51" i="26" s="1"/>
  <c r="H14" i="26"/>
  <c r="I14" i="26" s="1"/>
  <c r="N31" i="28"/>
  <c r="O31" i="28" s="1"/>
  <c r="P31" i="28" s="1"/>
  <c r="P19" i="23"/>
  <c r="Q19" i="23" s="1"/>
  <c r="X41" i="27"/>
  <c r="Y41" i="27" s="1"/>
  <c r="X29" i="26"/>
  <c r="Y29" i="26" s="1"/>
  <c r="P49" i="26"/>
  <c r="Q49" i="26" s="1"/>
  <c r="H89" i="26"/>
  <c r="I89" i="26" s="1"/>
  <c r="P102" i="26"/>
  <c r="Q102" i="26" s="1"/>
  <c r="H46" i="24"/>
  <c r="I46" i="24" s="1"/>
  <c r="H38" i="25"/>
  <c r="I38" i="25" s="1"/>
  <c r="X69" i="26"/>
  <c r="Y69" i="26" s="1"/>
  <c r="H15" i="27"/>
  <c r="X51" i="25"/>
  <c r="Y51" i="25" s="1"/>
  <c r="H56" i="23"/>
  <c r="I56" i="23" s="1"/>
  <c r="P35" i="27"/>
  <c r="Q35" i="27" s="1"/>
  <c r="H108" i="26"/>
  <c r="I108" i="26" s="1"/>
  <c r="X71" i="23"/>
  <c r="Y71" i="23" s="1"/>
  <c r="X25" i="25"/>
  <c r="Y25" i="25" s="1"/>
  <c r="P151" i="24"/>
  <c r="X38" i="24"/>
  <c r="Y38" i="24" s="1"/>
  <c r="P48" i="25"/>
  <c r="Q48" i="25" s="1"/>
  <c r="H31" i="34"/>
  <c r="I31" i="34" s="1"/>
  <c r="H59" i="23"/>
  <c r="I59" i="23" s="1"/>
  <c r="H29" i="25"/>
  <c r="I29" i="25" s="1"/>
  <c r="H93" i="26"/>
  <c r="I93" i="26" s="1"/>
  <c r="X26" i="24"/>
  <c r="Y26" i="24" s="1"/>
  <c r="P169" i="24"/>
  <c r="H29" i="26"/>
  <c r="I29" i="26" s="1"/>
  <c r="H13" i="24"/>
  <c r="I13" i="24" s="1"/>
  <c r="P22" i="27"/>
  <c r="Q22" i="27" s="1"/>
  <c r="P36" i="25"/>
  <c r="Q36" i="25" s="1"/>
  <c r="H57" i="27"/>
  <c r="I57" i="27" s="1"/>
  <c r="X96" i="26"/>
  <c r="Y96" i="26" s="1"/>
  <c r="P63" i="23"/>
  <c r="Q63" i="23" s="1"/>
  <c r="P23" i="27"/>
  <c r="Q23" i="27" s="1"/>
  <c r="X56" i="24"/>
  <c r="Y56" i="24" s="1"/>
  <c r="X75" i="26"/>
  <c r="Y75" i="26" s="1"/>
  <c r="H28" i="24"/>
  <c r="I28" i="24" s="1"/>
  <c r="P72" i="26"/>
  <c r="Q72" i="26" s="1"/>
  <c r="H63" i="23"/>
  <c r="I63" i="23" s="1"/>
  <c r="H61" i="23"/>
  <c r="I61" i="23" s="1"/>
  <c r="X16" i="23"/>
  <c r="Y16" i="23" s="1"/>
  <c r="H7" i="32"/>
  <c r="I7" i="32" s="1"/>
  <c r="P134" i="24"/>
  <c r="P16" i="25"/>
  <c r="P90" i="26"/>
  <c r="Q90" i="26" s="1"/>
  <c r="P189" i="24"/>
  <c r="P46" i="25"/>
  <c r="Q46" i="25" s="1"/>
  <c r="H37" i="27"/>
  <c r="I37" i="27" s="1"/>
  <c r="X56" i="23"/>
  <c r="Y56" i="23" s="1"/>
  <c r="P41" i="27"/>
  <c r="Q41" i="27" s="1"/>
  <c r="P79" i="26"/>
  <c r="Q79" i="26" s="1"/>
  <c r="H31" i="32"/>
  <c r="I31" i="32" s="1"/>
  <c r="P40" i="27"/>
  <c r="Q40" i="27" s="1"/>
  <c r="X80" i="26"/>
  <c r="Y80" i="26" s="1"/>
  <c r="P51" i="27"/>
  <c r="Q51" i="27" s="1"/>
  <c r="H138" i="24"/>
  <c r="H66" i="26"/>
  <c r="I66" i="26" s="1"/>
  <c r="X39" i="34"/>
  <c r="Y39" i="34" s="1"/>
  <c r="P69" i="27"/>
  <c r="Q69" i="27" s="1"/>
  <c r="P36" i="34"/>
  <c r="Q36" i="34" s="1"/>
  <c r="H26" i="34"/>
  <c r="I26" i="34" s="1"/>
  <c r="H32" i="34"/>
  <c r="I32" i="34" s="1"/>
  <c r="X70" i="27"/>
  <c r="Y70" i="27" s="1"/>
  <c r="P58" i="26"/>
  <c r="Q58" i="26" s="1"/>
  <c r="H101" i="26"/>
  <c r="I101" i="26" s="1"/>
  <c r="X40" i="23"/>
  <c r="Y40" i="23" s="1"/>
  <c r="H39" i="27"/>
  <c r="I39" i="27" s="1"/>
  <c r="X105" i="26"/>
  <c r="Y105" i="26" s="1"/>
  <c r="X59" i="24"/>
  <c r="Y59" i="24" s="1"/>
  <c r="H63" i="26"/>
  <c r="I63" i="26" s="1"/>
  <c r="X40" i="26"/>
  <c r="Y40" i="26" s="1"/>
  <c r="H48" i="27"/>
  <c r="I48" i="27" s="1"/>
  <c r="X39" i="23"/>
  <c r="Y39" i="23" s="1"/>
  <c r="H168" i="24"/>
  <c r="H22" i="24"/>
  <c r="I22" i="24" s="1"/>
  <c r="P36" i="27"/>
  <c r="Q36" i="27" s="1"/>
  <c r="P51" i="25"/>
  <c r="Q51" i="25" s="1"/>
  <c r="P28" i="25"/>
  <c r="Q28" i="25" s="1"/>
  <c r="X89" i="26"/>
  <c r="Y89" i="26" s="1"/>
  <c r="P57" i="24"/>
  <c r="Q57" i="24" s="1"/>
  <c r="H17" i="23"/>
  <c r="I17" i="23" s="1"/>
  <c r="X92" i="26"/>
  <c r="Y92" i="26" s="1"/>
  <c r="X24" i="25"/>
  <c r="Y24" i="25" s="1"/>
  <c r="H18" i="26"/>
  <c r="I18" i="26" s="1"/>
  <c r="X19" i="26"/>
  <c r="Y19" i="26" s="1"/>
  <c r="P24" i="25"/>
  <c r="Q24" i="25" s="1"/>
  <c r="H16" i="23"/>
  <c r="I16" i="23" s="1"/>
  <c r="P54" i="26"/>
  <c r="Q54" i="26" s="1"/>
  <c r="H18" i="25"/>
  <c r="I18" i="25" s="1"/>
  <c r="P58" i="24"/>
  <c r="Q58" i="24" s="1"/>
  <c r="N12" i="28"/>
  <c r="O12" i="28" s="1"/>
  <c r="P12" i="28" s="1"/>
  <c r="H64" i="26"/>
  <c r="I64" i="26" s="1"/>
  <c r="P17" i="26"/>
  <c r="Q17" i="26" s="1"/>
  <c r="P43" i="26"/>
  <c r="Q43" i="26" s="1"/>
  <c r="H69" i="23"/>
  <c r="I69" i="23" s="1"/>
  <c r="P43" i="27"/>
  <c r="Q43" i="27" s="1"/>
  <c r="H207" i="24"/>
  <c r="P173" i="24"/>
  <c r="P65" i="26"/>
  <c r="Q65" i="26" s="1"/>
  <c r="H71" i="23"/>
  <c r="I71" i="23" s="1"/>
  <c r="H38" i="34"/>
  <c r="I38" i="34" s="1"/>
  <c r="P67" i="27"/>
  <c r="Q67" i="27" s="1"/>
  <c r="H33" i="34"/>
  <c r="I33" i="34" s="1"/>
  <c r="X40" i="34"/>
  <c r="Y40" i="34" s="1"/>
  <c r="X68" i="27"/>
  <c r="Y68" i="27" s="1"/>
  <c r="P66" i="27"/>
  <c r="Q66" i="27" s="1"/>
  <c r="X27" i="26"/>
  <c r="Y27" i="26" s="1"/>
  <c r="P28" i="23"/>
  <c r="Q28" i="23" s="1"/>
  <c r="H35" i="23"/>
  <c r="I35" i="23" s="1"/>
  <c r="X18" i="24"/>
  <c r="Y18" i="24" s="1"/>
  <c r="X54" i="27"/>
  <c r="Y54" i="27" s="1"/>
  <c r="X39" i="26"/>
  <c r="Y39" i="26" s="1"/>
  <c r="X59" i="27"/>
  <c r="Y59" i="27" s="1"/>
  <c r="P48" i="26"/>
  <c r="Q48" i="26" s="1"/>
  <c r="P39" i="27"/>
  <c r="Q39" i="27" s="1"/>
  <c r="P12" i="25"/>
  <c r="Q12" i="25" s="1"/>
  <c r="X23" i="26"/>
  <c r="Y23" i="26" s="1"/>
  <c r="X51" i="26"/>
  <c r="Y51" i="26" s="1"/>
  <c r="H23" i="26"/>
  <c r="I23" i="26" s="1"/>
  <c r="X41" i="25"/>
  <c r="Y41" i="25" s="1"/>
  <c r="P32" i="23"/>
  <c r="Q32" i="23" s="1"/>
  <c r="X31" i="25"/>
  <c r="Y31" i="25" s="1"/>
  <c r="X47" i="27"/>
  <c r="Y47" i="27" s="1"/>
  <c r="P13" i="23"/>
  <c r="Q13" i="23" s="1"/>
  <c r="H97" i="26"/>
  <c r="I97" i="26" s="1"/>
  <c r="P49" i="25"/>
  <c r="Q49" i="25" s="1"/>
  <c r="H13" i="23"/>
  <c r="I13" i="23" s="1"/>
  <c r="H45" i="27"/>
  <c r="I45" i="27" s="1"/>
  <c r="P88" i="26"/>
  <c r="Q88" i="26" s="1"/>
  <c r="P14" i="26"/>
  <c r="Q14" i="26" s="1"/>
  <c r="H60" i="23"/>
  <c r="I60" i="23" s="1"/>
  <c r="H58" i="24"/>
  <c r="I58" i="24" s="1"/>
  <c r="P59" i="23"/>
  <c r="Q59" i="23" s="1"/>
  <c r="H68" i="26"/>
  <c r="I68" i="26" s="1"/>
  <c r="X93" i="26"/>
  <c r="Y93" i="26" s="1"/>
  <c r="H50" i="23"/>
  <c r="I50" i="23" s="1"/>
  <c r="P27" i="23"/>
  <c r="Q27" i="23" s="1"/>
  <c r="X45" i="23"/>
  <c r="Y45" i="23" s="1"/>
  <c r="P30" i="25"/>
  <c r="Q30" i="25" s="1"/>
  <c r="X211" i="24"/>
  <c r="H110" i="26"/>
  <c r="I110" i="26" s="1"/>
  <c r="P84" i="26"/>
  <c r="Q84" i="26" s="1"/>
  <c r="P50" i="24"/>
  <c r="Q50" i="24" s="1"/>
  <c r="X15" i="23"/>
  <c r="Y15" i="23" s="1"/>
  <c r="X51" i="23"/>
  <c r="Y51" i="23" s="1"/>
  <c r="P207" i="24"/>
  <c r="H62" i="32"/>
  <c r="I62" i="32" s="1"/>
  <c r="H30" i="23"/>
  <c r="I30" i="23" s="1"/>
  <c r="X48" i="24"/>
  <c r="Y48" i="24" s="1"/>
  <c r="X60" i="23"/>
  <c r="Y60" i="23" s="1"/>
  <c r="X207" i="24"/>
  <c r="H14" i="32"/>
  <c r="I14" i="32" s="1"/>
  <c r="P25" i="34"/>
  <c r="Q25" i="34" s="1"/>
  <c r="H48" i="23"/>
  <c r="I48" i="23" s="1"/>
  <c r="X13" i="25"/>
  <c r="Y13" i="25" s="1"/>
  <c r="H58" i="23"/>
  <c r="I58" i="23" s="1"/>
  <c r="H98" i="26"/>
  <c r="I98" i="26" s="1"/>
  <c r="H15" i="23"/>
  <c r="I15" i="23" s="1"/>
  <c r="H35" i="25"/>
  <c r="I35" i="25" s="1"/>
  <c r="X32" i="25"/>
  <c r="Y32" i="25" s="1"/>
  <c r="P78" i="26"/>
  <c r="Q78" i="26" s="1"/>
  <c r="P50" i="23"/>
  <c r="Q50" i="23" s="1"/>
  <c r="X151" i="24"/>
  <c r="X137" i="24"/>
  <c r="P100" i="26"/>
  <c r="Q100" i="26" s="1"/>
  <c r="X67" i="23"/>
  <c r="Y67" i="23" s="1"/>
  <c r="P31" i="23"/>
  <c r="Q31" i="23" s="1"/>
  <c r="P39" i="25"/>
  <c r="Q39" i="25" s="1"/>
  <c r="X40" i="27"/>
  <c r="Y40" i="27" s="1"/>
  <c r="N22" i="28"/>
  <c r="O22" i="28" s="1"/>
  <c r="P22" i="28" s="1"/>
  <c r="X51" i="24"/>
  <c r="Y51" i="24" s="1"/>
  <c r="X71" i="27"/>
  <c r="Y71" i="27" s="1"/>
  <c r="X26" i="34"/>
  <c r="Y26" i="34" s="1"/>
  <c r="H41" i="34"/>
  <c r="I41" i="34" s="1"/>
  <c r="X35" i="34"/>
  <c r="Y35" i="34" s="1"/>
  <c r="H36" i="34"/>
  <c r="I36" i="34" s="1"/>
  <c r="X66" i="27"/>
  <c r="Y66" i="27" s="1"/>
  <c r="P64" i="27"/>
  <c r="Q64" i="27" s="1"/>
  <c r="X43" i="23"/>
  <c r="Y43" i="23" s="1"/>
  <c r="H57" i="24"/>
  <c r="I57" i="24" s="1"/>
  <c r="H18" i="23"/>
  <c r="I18" i="23" s="1"/>
  <c r="H27" i="26"/>
  <c r="I27" i="26" s="1"/>
  <c r="P99" i="26"/>
  <c r="Q99" i="26" s="1"/>
  <c r="H59" i="26"/>
  <c r="I59" i="26" s="1"/>
  <c r="X31" i="34"/>
  <c r="Y31" i="34" s="1"/>
  <c r="N36" i="24"/>
  <c r="P36" i="24" s="1"/>
  <c r="Q36" i="24" s="1"/>
  <c r="X66" i="23"/>
  <c r="Y66" i="23" s="1"/>
  <c r="X69" i="27"/>
  <c r="Y69" i="27" s="1"/>
  <c r="P33" i="34"/>
  <c r="Q33" i="34" s="1"/>
  <c r="P39" i="34"/>
  <c r="Q39" i="34" s="1"/>
  <c r="P68" i="27"/>
  <c r="Q68" i="27" s="1"/>
  <c r="X38" i="34"/>
  <c r="Y38" i="34" s="1"/>
  <c r="X64" i="27"/>
  <c r="Y64" i="27" s="1"/>
  <c r="H34" i="34"/>
  <c r="I34" i="34" s="1"/>
  <c r="P15" i="27"/>
  <c r="X94" i="26"/>
  <c r="Y94" i="26" s="1"/>
  <c r="N16" i="24"/>
  <c r="P16" i="24" s="1"/>
  <c r="Q16" i="24" s="1"/>
  <c r="P171" i="24"/>
  <c r="H40" i="27"/>
  <c r="I40" i="27" s="1"/>
  <c r="X14" i="25"/>
  <c r="Y14" i="25" s="1"/>
  <c r="P16" i="34"/>
  <c r="Q16" i="34" s="1"/>
  <c r="X53" i="27"/>
  <c r="X32" i="26"/>
  <c r="Y32" i="26" s="1"/>
  <c r="X95" i="26"/>
  <c r="P37" i="26"/>
  <c r="Q37" i="26" s="1"/>
  <c r="P44" i="23"/>
  <c r="Q44" i="23" s="1"/>
  <c r="P65" i="23"/>
  <c r="Q65" i="23" s="1"/>
  <c r="X147" i="24"/>
  <c r="X12" i="25"/>
  <c r="Y12" i="25" s="1"/>
  <c r="X70" i="23"/>
  <c r="Y70" i="23" s="1"/>
  <c r="H172" i="24"/>
  <c r="P59" i="24"/>
  <c r="Q59" i="24" s="1"/>
  <c r="X82" i="26"/>
  <c r="Y82" i="26" s="1"/>
  <c r="H43" i="26"/>
  <c r="I43" i="26" s="1"/>
  <c r="H24" i="27"/>
  <c r="I24" i="27" s="1"/>
  <c r="X58" i="27"/>
  <c r="Y58" i="27" s="1"/>
  <c r="P30" i="27"/>
  <c r="Q30" i="27" s="1"/>
  <c r="P92" i="26"/>
  <c r="Q92" i="26" s="1"/>
  <c r="H74" i="26"/>
  <c r="I74" i="26" s="1"/>
  <c r="P29" i="23"/>
  <c r="Q29" i="23" s="1"/>
  <c r="P38" i="25"/>
  <c r="Q38" i="25" s="1"/>
  <c r="H140" i="24"/>
  <c r="P28" i="26"/>
  <c r="Q28" i="26" s="1"/>
  <c r="X57" i="23"/>
  <c r="Y57" i="23" s="1"/>
  <c r="X48" i="23"/>
  <c r="Y48" i="23" s="1"/>
  <c r="P103" i="26"/>
  <c r="Q103" i="26" s="1"/>
  <c r="H39" i="25"/>
  <c r="I39" i="25" s="1"/>
  <c r="X49" i="23"/>
  <c r="Y49" i="23" s="1"/>
  <c r="P53" i="27"/>
  <c r="H30" i="24"/>
  <c r="I30" i="24" s="1"/>
  <c r="X156" i="24"/>
  <c r="P41" i="25"/>
  <c r="Q41" i="25" s="1"/>
  <c r="H45" i="26"/>
  <c r="I45" i="26" s="1"/>
  <c r="X41" i="26"/>
  <c r="Y41" i="26" s="1"/>
  <c r="H24" i="34"/>
  <c r="I24" i="34" s="1"/>
  <c r="P17" i="23"/>
  <c r="Q17" i="23" s="1"/>
  <c r="P194" i="24"/>
  <c r="P55" i="24"/>
  <c r="Q55" i="24" s="1"/>
  <c r="N27" i="28"/>
  <c r="O27" i="28" s="1"/>
  <c r="P27" i="28" s="1"/>
  <c r="P39" i="26"/>
  <c r="Q39" i="26" s="1"/>
  <c r="X22" i="34"/>
  <c r="Y22" i="34" s="1"/>
  <c r="H55" i="24"/>
  <c r="I55" i="24" s="1"/>
  <c r="H21" i="34"/>
  <c r="I21" i="34" s="1"/>
  <c r="P104" i="26"/>
  <c r="Q104" i="26" s="1"/>
  <c r="X58" i="24"/>
  <c r="Y58" i="24" s="1"/>
  <c r="H20" i="26"/>
  <c r="I20" i="26" s="1"/>
  <c r="P107" i="26"/>
  <c r="Q107" i="26" s="1"/>
  <c r="H19" i="23"/>
  <c r="I19" i="23" s="1"/>
  <c r="H14" i="23"/>
  <c r="I14" i="23" s="1"/>
  <c r="P139" i="24"/>
  <c r="H79" i="26"/>
  <c r="I79" i="26" s="1"/>
  <c r="N19" i="28"/>
  <c r="O19" i="28" s="1"/>
  <c r="P19" i="28" s="1"/>
  <c r="P148" i="24"/>
  <c r="N15" i="28"/>
  <c r="O15" i="28" s="1"/>
  <c r="P15" i="28" s="1"/>
  <c r="X25" i="23"/>
  <c r="Y25" i="23" s="1"/>
  <c r="H36" i="27"/>
  <c r="I36" i="27" s="1"/>
  <c r="P52" i="27"/>
  <c r="Q52" i="27" s="1"/>
  <c r="X62" i="24"/>
  <c r="X176" i="24"/>
  <c r="P67" i="26"/>
  <c r="Q67" i="26" s="1"/>
  <c r="H53" i="23"/>
  <c r="I53" i="23" s="1"/>
  <c r="N30" i="28"/>
  <c r="O30" i="28" s="1"/>
  <c r="P30" i="28" s="1"/>
  <c r="P47" i="24"/>
  <c r="Q47" i="24" s="1"/>
  <c r="H46" i="32"/>
  <c r="I46" i="32" s="1"/>
  <c r="H36" i="25"/>
  <c r="I36" i="25" s="1"/>
  <c r="N38" i="24"/>
  <c r="P38" i="24" s="1"/>
  <c r="Q38" i="24" s="1"/>
  <c r="X24" i="23"/>
  <c r="Y24" i="23" s="1"/>
  <c r="H30" i="32"/>
  <c r="I30" i="32" s="1"/>
  <c r="X17" i="23"/>
  <c r="Y17" i="23" s="1"/>
  <c r="X15" i="25"/>
  <c r="Y15" i="25" s="1"/>
  <c r="P53" i="24"/>
  <c r="Q53" i="24" s="1"/>
  <c r="H21" i="26"/>
  <c r="I21" i="26" s="1"/>
  <c r="H27" i="23"/>
  <c r="I27" i="23" s="1"/>
  <c r="H23" i="34"/>
  <c r="I23" i="34" s="1"/>
  <c r="H59" i="32"/>
  <c r="I59" i="32" s="1"/>
  <c r="H61" i="24"/>
  <c r="I61" i="24" s="1"/>
  <c r="P46" i="23"/>
  <c r="Q46" i="23" s="1"/>
  <c r="P105" i="26"/>
  <c r="Q105" i="26" s="1"/>
  <c r="X171" i="24"/>
  <c r="X84" i="26"/>
  <c r="Y84" i="26" s="1"/>
  <c r="X27" i="25"/>
  <c r="Y27" i="25" s="1"/>
  <c r="P21" i="27"/>
  <c r="Q21" i="27" s="1"/>
  <c r="H219" i="24"/>
  <c r="X20" i="26"/>
  <c r="Y20" i="26" s="1"/>
  <c r="P155" i="24"/>
  <c r="H17" i="34"/>
  <c r="I17" i="34" s="1"/>
  <c r="P41" i="24"/>
  <c r="Q41" i="24" s="1"/>
  <c r="X19" i="27"/>
  <c r="Y19" i="27" s="1"/>
  <c r="P71" i="26"/>
  <c r="Q71" i="26" s="1"/>
  <c r="P15" i="34"/>
  <c r="Q15" i="34" s="1"/>
  <c r="X44" i="23"/>
  <c r="Y44" i="23" s="1"/>
  <c r="H192" i="24"/>
  <c r="P217" i="24"/>
  <c r="H50" i="25"/>
  <c r="I50" i="25" s="1"/>
  <c r="H38" i="26"/>
  <c r="I38" i="26" s="1"/>
  <c r="H20" i="27"/>
  <c r="I20" i="27" s="1"/>
  <c r="X67" i="27"/>
  <c r="Y67" i="27" s="1"/>
  <c r="X12" i="23"/>
  <c r="Y12" i="23" s="1"/>
  <c r="P54" i="27"/>
  <c r="Q54" i="27" s="1"/>
  <c r="H40" i="23"/>
  <c r="I40" i="23" s="1"/>
  <c r="H17" i="25"/>
  <c r="I17" i="25" s="1"/>
  <c r="H80" i="26"/>
  <c r="I80" i="26" s="1"/>
  <c r="X47" i="25"/>
  <c r="Y47" i="25" s="1"/>
  <c r="X55" i="26"/>
  <c r="Y55" i="26" s="1"/>
  <c r="H39" i="32"/>
  <c r="I39" i="32" s="1"/>
  <c r="X21" i="34"/>
  <c r="Y21" i="34" s="1"/>
  <c r="N17" i="24"/>
  <c r="P17" i="24" s="1"/>
  <c r="Q17" i="24" s="1"/>
  <c r="H57" i="23"/>
  <c r="I57" i="23" s="1"/>
  <c r="X50" i="25"/>
  <c r="Y50" i="25" s="1"/>
  <c r="H103" i="26"/>
  <c r="I103" i="26" s="1"/>
  <c r="P41" i="23"/>
  <c r="Q41" i="23" s="1"/>
  <c r="X17" i="27"/>
  <c r="Y17" i="27" s="1"/>
  <c r="X174" i="24"/>
  <c r="H32" i="26"/>
  <c r="I32" i="26" s="1"/>
  <c r="P60" i="23"/>
  <c r="Q60" i="23" s="1"/>
  <c r="P66" i="26"/>
  <c r="Q66" i="26" s="1"/>
  <c r="H37" i="25"/>
  <c r="I37" i="25" s="1"/>
  <c r="X40" i="24"/>
  <c r="Y40" i="24" s="1"/>
  <c r="N24" i="28"/>
  <c r="O24" i="28" s="1"/>
  <c r="P24" i="28" s="1"/>
  <c r="H43" i="27"/>
  <c r="I43" i="27" s="1"/>
  <c r="P29" i="27"/>
  <c r="Q29" i="27" s="1"/>
  <c r="H193" i="24"/>
  <c r="P24" i="27"/>
  <c r="Q24" i="27" s="1"/>
  <c r="X32" i="27"/>
  <c r="Y32" i="27" s="1"/>
  <c r="X33" i="25"/>
  <c r="Y33" i="25" s="1"/>
  <c r="H30" i="34"/>
  <c r="I30" i="34" s="1"/>
  <c r="H24" i="25"/>
  <c r="I24" i="25" s="1"/>
  <c r="P51" i="24"/>
  <c r="Q51" i="24" s="1"/>
  <c r="P25" i="27"/>
  <c r="Q25" i="27" s="1"/>
  <c r="P41" i="26"/>
  <c r="Q41" i="26" s="1"/>
  <c r="X35" i="24"/>
  <c r="Y35" i="24" s="1"/>
  <c r="H41" i="32"/>
  <c r="I41" i="32" s="1"/>
  <c r="N17" i="28"/>
  <c r="P16" i="23"/>
  <c r="Q16" i="23" s="1"/>
  <c r="X42" i="25"/>
  <c r="Y42" i="25" s="1"/>
  <c r="X42" i="23"/>
  <c r="Y42" i="23" s="1"/>
  <c r="H54" i="32"/>
  <c r="I54" i="32" s="1"/>
  <c r="P18" i="23"/>
  <c r="Q18" i="23" s="1"/>
  <c r="H42" i="25"/>
  <c r="I42" i="25" s="1"/>
  <c r="X183" i="24"/>
  <c r="P147" i="24"/>
  <c r="P216" i="24"/>
  <c r="H33" i="32"/>
  <c r="I33" i="32" s="1"/>
  <c r="X15" i="24"/>
  <c r="Y15" i="24" s="1"/>
  <c r="P209" i="24"/>
  <c r="P13" i="34"/>
  <c r="Q13" i="34" s="1"/>
  <c r="X104" i="26"/>
  <c r="Y104" i="26" s="1"/>
  <c r="X48" i="26"/>
  <c r="Y48" i="26" s="1"/>
  <c r="X46" i="27"/>
  <c r="Y46" i="27" s="1"/>
  <c r="P172" i="24"/>
  <c r="X19" i="24"/>
  <c r="Y19" i="24" s="1"/>
  <c r="N25" i="28"/>
  <c r="O25" i="28" s="1"/>
  <c r="P25" i="28" s="1"/>
  <c r="X193" i="24"/>
  <c r="X33" i="23"/>
  <c r="Y33" i="23" s="1"/>
  <c r="X133" i="24"/>
  <c r="P30" i="26"/>
  <c r="Q30" i="26" s="1"/>
  <c r="X38" i="26"/>
  <c r="Y38" i="26" s="1"/>
  <c r="H46" i="25"/>
  <c r="I46" i="25" s="1"/>
  <c r="P46" i="27"/>
  <c r="Q46" i="27" s="1"/>
  <c r="H147" i="24"/>
  <c r="H44" i="26"/>
  <c r="I44" i="26" s="1"/>
  <c r="X71" i="26"/>
  <c r="Y71" i="26" s="1"/>
  <c r="X62" i="27"/>
  <c r="Y62" i="27" s="1"/>
  <c r="X56" i="26"/>
  <c r="Y56" i="26" s="1"/>
  <c r="H78" i="26"/>
  <c r="I78" i="26" s="1"/>
  <c r="P219" i="24"/>
  <c r="X49" i="25"/>
  <c r="Y49" i="25" s="1"/>
  <c r="H14" i="25"/>
  <c r="I14" i="25" s="1"/>
  <c r="X61" i="23"/>
  <c r="Y61" i="23" s="1"/>
  <c r="H15" i="25"/>
  <c r="I15" i="25" s="1"/>
  <c r="P13" i="26"/>
  <c r="Q13" i="26" s="1"/>
  <c r="X47" i="26"/>
  <c r="Y47" i="26" s="1"/>
  <c r="P39" i="23"/>
  <c r="Q39" i="23" s="1"/>
  <c r="P23" i="34"/>
  <c r="Q23" i="34" s="1"/>
  <c r="X179" i="24"/>
  <c r="X39" i="25"/>
  <c r="Y39" i="25" s="1"/>
  <c r="P49" i="23"/>
  <c r="Q49" i="23" s="1"/>
  <c r="H23" i="32"/>
  <c r="I23" i="32" s="1"/>
  <c r="N40" i="24"/>
  <c r="P40" i="24" s="1"/>
  <c r="Q40" i="24" s="1"/>
  <c r="H69" i="26"/>
  <c r="I69" i="26" s="1"/>
  <c r="H17" i="26"/>
  <c r="I17" i="26" s="1"/>
  <c r="X20" i="34"/>
  <c r="Y20" i="34" s="1"/>
  <c r="X14" i="26"/>
  <c r="Y14" i="26" s="1"/>
  <c r="H179" i="24"/>
  <c r="P31" i="26"/>
  <c r="Q31" i="26" s="1"/>
  <c r="X47" i="24"/>
  <c r="Y47" i="24" s="1"/>
  <c r="P48" i="24"/>
  <c r="Q48" i="24" s="1"/>
  <c r="X18" i="26"/>
  <c r="Y18" i="26" s="1"/>
  <c r="H19" i="34"/>
  <c r="I19" i="34" s="1"/>
  <c r="P45" i="25"/>
  <c r="Q45" i="25" s="1"/>
  <c r="H48" i="24"/>
  <c r="I48" i="24" s="1"/>
  <c r="H57" i="32"/>
  <c r="I57" i="32" s="1"/>
  <c r="N13" i="28"/>
  <c r="O13" i="28" s="1"/>
  <c r="P13" i="28" s="1"/>
  <c r="H22" i="32"/>
  <c r="I22" i="32" s="1"/>
  <c r="P83" i="26"/>
  <c r="Q83" i="26" s="1"/>
  <c r="H39" i="24"/>
  <c r="I39" i="24" s="1"/>
  <c r="X18" i="34"/>
  <c r="Y18" i="34" s="1"/>
  <c r="N11" i="24"/>
  <c r="H19" i="33"/>
  <c r="I19" i="33" s="1"/>
  <c r="P20" i="34"/>
  <c r="Q20" i="34" s="1"/>
  <c r="P38" i="23"/>
  <c r="Q38" i="23" s="1"/>
  <c r="H152" i="24"/>
  <c r="X37" i="25"/>
  <c r="Y37" i="25" s="1"/>
  <c r="H214" i="24"/>
  <c r="X57" i="24"/>
  <c r="Y57" i="24" s="1"/>
  <c r="P108" i="26"/>
  <c r="Q108" i="26" s="1"/>
  <c r="P64" i="24"/>
  <c r="X52" i="24"/>
  <c r="Y52" i="24" s="1"/>
  <c r="P191" i="24"/>
  <c r="H204" i="24"/>
  <c r="P59" i="26"/>
  <c r="Q59" i="26" s="1"/>
  <c r="N29" i="24"/>
  <c r="P29" i="24" s="1"/>
  <c r="Q29" i="24" s="1"/>
  <c r="P14" i="24"/>
  <c r="Q14" i="24" s="1"/>
  <c r="H42" i="32"/>
  <c r="I42" i="32" s="1"/>
  <c r="X180" i="24"/>
  <c r="H31" i="25"/>
  <c r="I31" i="25" s="1"/>
  <c r="H166" i="24"/>
  <c r="H215" i="24"/>
  <c r="X161" i="24"/>
  <c r="X24" i="27"/>
  <c r="Y24" i="27" s="1"/>
  <c r="P205" i="24"/>
  <c r="P199" i="24"/>
  <c r="P206" i="24"/>
  <c r="P42" i="26"/>
  <c r="Q42" i="26" s="1"/>
  <c r="P33" i="27"/>
  <c r="Q33" i="27" s="1"/>
  <c r="P73" i="26"/>
  <c r="Q73" i="26" s="1"/>
  <c r="H28" i="25"/>
  <c r="I28" i="25" s="1"/>
  <c r="X61" i="24"/>
  <c r="Y61" i="24" s="1"/>
  <c r="H40" i="32"/>
  <c r="I40" i="32" s="1"/>
  <c r="P186" i="24"/>
  <c r="X182" i="24"/>
  <c r="H45" i="32"/>
  <c r="I45" i="32" s="1"/>
  <c r="H202" i="24"/>
  <c r="H23" i="33"/>
  <c r="I23" i="33" s="1"/>
  <c r="H31" i="27"/>
  <c r="I31" i="27" s="1"/>
  <c r="X36" i="34"/>
  <c r="Y36" i="34" s="1"/>
  <c r="P69" i="23"/>
  <c r="Q69" i="23" s="1"/>
  <c r="H37" i="23"/>
  <c r="I37" i="23" s="1"/>
  <c r="P167" i="24"/>
  <c r="X78" i="26"/>
  <c r="Y78" i="26" s="1"/>
  <c r="P29" i="25"/>
  <c r="Q29" i="25" s="1"/>
  <c r="X34" i="25"/>
  <c r="Y34" i="25" s="1"/>
  <c r="P38" i="27"/>
  <c r="Q38" i="27" s="1"/>
  <c r="H58" i="27"/>
  <c r="I58" i="27" s="1"/>
  <c r="H27" i="33"/>
  <c r="I27" i="33" s="1"/>
  <c r="X42" i="27"/>
  <c r="Y42" i="27" s="1"/>
  <c r="H188" i="24"/>
  <c r="H49" i="25"/>
  <c r="I49" i="25" s="1"/>
  <c r="X22" i="25"/>
  <c r="Y22" i="25" s="1"/>
  <c r="X191" i="24"/>
  <c r="X28" i="26"/>
  <c r="Y28" i="26" s="1"/>
  <c r="H94" i="26"/>
  <c r="I94" i="26" s="1"/>
  <c r="P49" i="27"/>
  <c r="Q49" i="27" s="1"/>
  <c r="P85" i="26"/>
  <c r="Q85" i="26" s="1"/>
  <c r="P12" i="27"/>
  <c r="Q12" i="27" s="1"/>
  <c r="X49" i="26"/>
  <c r="Y49" i="26" s="1"/>
  <c r="P47" i="27"/>
  <c r="Q47" i="27" s="1"/>
  <c r="P50" i="27"/>
  <c r="Q50" i="27" s="1"/>
  <c r="H205" i="24"/>
  <c r="P61" i="24"/>
  <c r="Q61" i="24" s="1"/>
  <c r="P203" i="24"/>
  <c r="X26" i="26"/>
  <c r="Y26" i="26" s="1"/>
  <c r="X43" i="27"/>
  <c r="Y43" i="27" s="1"/>
  <c r="X49" i="24"/>
  <c r="Y49" i="24" s="1"/>
  <c r="H49" i="23"/>
  <c r="I49" i="23" s="1"/>
  <c r="X23" i="34"/>
  <c r="Y23" i="34" s="1"/>
  <c r="X19" i="34"/>
  <c r="Y19" i="34" s="1"/>
  <c r="H191" i="24"/>
  <c r="X18" i="25"/>
  <c r="Y18" i="25" s="1"/>
  <c r="H150" i="24"/>
  <c r="P174" i="24"/>
  <c r="X53" i="23"/>
  <c r="Y53" i="23" s="1"/>
  <c r="H38" i="24"/>
  <c r="I38" i="24" s="1"/>
  <c r="H47" i="23"/>
  <c r="I47" i="23" s="1"/>
  <c r="X59" i="23"/>
  <c r="Y59" i="23" s="1"/>
  <c r="X21" i="26"/>
  <c r="Y21" i="26" s="1"/>
  <c r="X60" i="27"/>
  <c r="Y60" i="27" s="1"/>
  <c r="P40" i="23"/>
  <c r="Q40" i="23" s="1"/>
  <c r="N16" i="28"/>
  <c r="O16" i="28" s="1"/>
  <c r="P16" i="28" s="1"/>
  <c r="N20" i="24"/>
  <c r="P20" i="24" s="1"/>
  <c r="Q20" i="24" s="1"/>
  <c r="P27" i="26"/>
  <c r="Q27" i="26" s="1"/>
  <c r="X66" i="26"/>
  <c r="Y66" i="26" s="1"/>
  <c r="P175" i="24"/>
  <c r="X98" i="26"/>
  <c r="Y98" i="26" s="1"/>
  <c r="X144" i="24"/>
  <c r="H9" i="33"/>
  <c r="I9" i="33" s="1"/>
  <c r="H21" i="24"/>
  <c r="I21" i="24" s="1"/>
  <c r="H55" i="32"/>
  <c r="I55" i="32" s="1"/>
  <c r="X14" i="34"/>
  <c r="H71" i="26"/>
  <c r="I71" i="26" s="1"/>
  <c r="P152" i="24"/>
  <c r="H18" i="34"/>
  <c r="I18" i="34" s="1"/>
  <c r="P68" i="26"/>
  <c r="Q68" i="26" s="1"/>
  <c r="H155" i="24"/>
  <c r="P95" i="26"/>
  <c r="X29" i="25"/>
  <c r="Y29" i="25" s="1"/>
  <c r="X79" i="26"/>
  <c r="Y79" i="26" s="1"/>
  <c r="X67" i="26"/>
  <c r="Y67" i="26" s="1"/>
  <c r="H16" i="24"/>
  <c r="I16" i="24" s="1"/>
  <c r="H17" i="33"/>
  <c r="I17" i="33" s="1"/>
  <c r="P62" i="27"/>
  <c r="Q62" i="27" s="1"/>
  <c r="X17" i="26"/>
  <c r="Y17" i="26" s="1"/>
  <c r="X70" i="26"/>
  <c r="Y70" i="26" s="1"/>
  <c r="P101" i="26"/>
  <c r="Q101" i="26" s="1"/>
  <c r="X108" i="26"/>
  <c r="Y108" i="26" s="1"/>
  <c r="P22" i="26"/>
  <c r="Q22" i="26" s="1"/>
  <c r="H144" i="24"/>
  <c r="X106" i="26"/>
  <c r="Y106" i="26" s="1"/>
  <c r="H31" i="26"/>
  <c r="I31" i="26" s="1"/>
  <c r="X86" i="26"/>
  <c r="Y86" i="26" s="1"/>
  <c r="X34" i="23"/>
  <c r="Y34" i="23" s="1"/>
  <c r="H31" i="23"/>
  <c r="I31" i="23" s="1"/>
  <c r="X30" i="23"/>
  <c r="Y30" i="23" s="1"/>
  <c r="H35" i="27"/>
  <c r="I35" i="27" s="1"/>
  <c r="H212" i="24"/>
  <c r="P51" i="26"/>
  <c r="Q51" i="26" s="1"/>
  <c r="H50" i="26"/>
  <c r="I50" i="26" s="1"/>
  <c r="P19" i="25"/>
  <c r="Q19" i="25" s="1"/>
  <c r="X217" i="24"/>
  <c r="P56" i="27"/>
  <c r="Q56" i="27" s="1"/>
  <c r="H36" i="24"/>
  <c r="I36" i="24" s="1"/>
  <c r="H19" i="24"/>
  <c r="I19" i="24" s="1"/>
  <c r="P163" i="24"/>
  <c r="H195" i="24"/>
  <c r="H32" i="32"/>
  <c r="I32" i="32" s="1"/>
  <c r="H43" i="23"/>
  <c r="I43" i="23" s="1"/>
  <c r="H196" i="24"/>
  <c r="P30" i="34"/>
  <c r="Q30" i="34" s="1"/>
  <c r="H66" i="23"/>
  <c r="I66" i="23" s="1"/>
  <c r="H58" i="26"/>
  <c r="I58" i="26" s="1"/>
  <c r="X58" i="26"/>
  <c r="Y58" i="26" s="1"/>
  <c r="N18" i="28"/>
  <c r="O18" i="28" s="1"/>
  <c r="P18" i="28" s="1"/>
  <c r="P61" i="27"/>
  <c r="Q61" i="27" s="1"/>
  <c r="P14" i="34"/>
  <c r="P149" i="24"/>
  <c r="H29" i="33"/>
  <c r="I29" i="33" s="1"/>
  <c r="P31" i="27"/>
  <c r="Q31" i="27" s="1"/>
  <c r="X50" i="27"/>
  <c r="Y50" i="27" s="1"/>
  <c r="P31" i="25"/>
  <c r="Q31" i="25" s="1"/>
  <c r="P35" i="24"/>
  <c r="Q35" i="24" s="1"/>
  <c r="H141" i="24"/>
  <c r="X97" i="26"/>
  <c r="Y97" i="26" s="1"/>
  <c r="P34" i="25"/>
  <c r="Q34" i="25" s="1"/>
  <c r="X34" i="26"/>
  <c r="Y34" i="26" s="1"/>
  <c r="H51" i="32"/>
  <c r="I51" i="32" s="1"/>
  <c r="X190" i="24"/>
  <c r="P13" i="25"/>
  <c r="Q13" i="25" s="1"/>
  <c r="H15" i="26"/>
  <c r="I15" i="26" s="1"/>
  <c r="H216" i="24"/>
  <c r="X60" i="26"/>
  <c r="Y60" i="26" s="1"/>
  <c r="X50" i="26"/>
  <c r="Y50" i="26" s="1"/>
  <c r="P59" i="27"/>
  <c r="Q59" i="27" s="1"/>
  <c r="P97" i="26"/>
  <c r="Q97" i="26" s="1"/>
  <c r="P46" i="24"/>
  <c r="Q46" i="24" s="1"/>
  <c r="P44" i="27"/>
  <c r="H162" i="24"/>
  <c r="H41" i="24"/>
  <c r="I41" i="24" s="1"/>
  <c r="P57" i="26"/>
  <c r="Q57" i="26" s="1"/>
  <c r="P183" i="24"/>
  <c r="H48" i="25"/>
  <c r="I48" i="25" s="1"/>
  <c r="H33" i="25"/>
  <c r="I33" i="25" s="1"/>
  <c r="H209" i="24"/>
  <c r="X76" i="26"/>
  <c r="Y76" i="26" s="1"/>
  <c r="X25" i="27"/>
  <c r="Y25" i="27" s="1"/>
  <c r="X15" i="26"/>
  <c r="Y15" i="26" s="1"/>
  <c r="X219" i="24"/>
  <c r="H109" i="26"/>
  <c r="I109" i="26" s="1"/>
  <c r="X12" i="27"/>
  <c r="Y12" i="27" s="1"/>
  <c r="H18" i="33"/>
  <c r="I18" i="33" s="1"/>
  <c r="P214" i="24"/>
  <c r="H201" i="24"/>
  <c r="X201" i="24"/>
  <c r="X164" i="24"/>
  <c r="H33" i="24"/>
  <c r="I33" i="24" s="1"/>
  <c r="P40" i="34"/>
  <c r="Q40" i="34" s="1"/>
  <c r="H32" i="25"/>
  <c r="I32" i="25" s="1"/>
  <c r="H111" i="26"/>
  <c r="I111" i="26" s="1"/>
  <c r="N21" i="28"/>
  <c r="O21" i="28" s="1"/>
  <c r="P21" i="28" s="1"/>
  <c r="P24" i="26"/>
  <c r="Q24" i="26" s="1"/>
  <c r="H62" i="23"/>
  <c r="I62" i="23" s="1"/>
  <c r="P61" i="26"/>
  <c r="Q61" i="26" s="1"/>
  <c r="N29" i="28"/>
  <c r="O29" i="28" s="1"/>
  <c r="P29" i="28" s="1"/>
  <c r="H107" i="26"/>
  <c r="I107" i="26" s="1"/>
  <c r="H47" i="27"/>
  <c r="I47" i="27" s="1"/>
  <c r="X68" i="23"/>
  <c r="Y68" i="23" s="1"/>
  <c r="H104" i="26"/>
  <c r="I104" i="26" s="1"/>
  <c r="H102" i="26"/>
  <c r="I102" i="26" s="1"/>
  <c r="P66" i="23"/>
  <c r="Q66" i="23" s="1"/>
  <c r="H49" i="26"/>
  <c r="I49" i="26" s="1"/>
  <c r="P13" i="27"/>
  <c r="Q13" i="27" s="1"/>
  <c r="H203" i="24"/>
  <c r="X111" i="26"/>
  <c r="Y111" i="26" s="1"/>
  <c r="P67" i="23"/>
  <c r="Q67" i="23" s="1"/>
  <c r="H6" i="33"/>
  <c r="I6" i="33" s="1"/>
  <c r="X172" i="24"/>
  <c r="H47" i="25"/>
  <c r="I47" i="25" s="1"/>
  <c r="P34" i="27"/>
  <c r="Q34" i="27" s="1"/>
  <c r="H170" i="24"/>
  <c r="H20" i="34"/>
  <c r="I20" i="34" s="1"/>
  <c r="H61" i="27"/>
  <c r="I61" i="27" s="1"/>
  <c r="H95" i="26"/>
  <c r="H20" i="25"/>
  <c r="I20" i="25" s="1"/>
  <c r="H25" i="23"/>
  <c r="I25" i="23" s="1"/>
  <c r="P14" i="23"/>
  <c r="Q14" i="23" s="1"/>
  <c r="H91" i="26"/>
  <c r="I91" i="26" s="1"/>
  <c r="X88" i="26"/>
  <c r="Y88" i="26" s="1"/>
  <c r="X22" i="26"/>
  <c r="Y22" i="26" s="1"/>
  <c r="X12" i="34"/>
  <c r="Y12" i="34" s="1"/>
  <c r="X21" i="25"/>
  <c r="Y21" i="25" s="1"/>
  <c r="H10" i="32"/>
  <c r="I10" i="32" s="1"/>
  <c r="P218" i="24"/>
  <c r="H54" i="26"/>
  <c r="I54" i="26" s="1"/>
  <c r="P44" i="26"/>
  <c r="Q44" i="26" s="1"/>
  <c r="P27" i="34"/>
  <c r="Q27" i="34" s="1"/>
  <c r="X59" i="26"/>
  <c r="Y59" i="26" s="1"/>
  <c r="X45" i="25"/>
  <c r="Y45" i="25" s="1"/>
  <c r="N30" i="24"/>
  <c r="P30" i="24" s="1"/>
  <c r="Q30" i="24" s="1"/>
  <c r="X31" i="26"/>
  <c r="Y31" i="26" s="1"/>
  <c r="H19" i="26"/>
  <c r="I19" i="26" s="1"/>
  <c r="H211" i="24"/>
  <c r="X16" i="27"/>
  <c r="Y16" i="27" s="1"/>
  <c r="X200" i="24"/>
  <c r="H20" i="23"/>
  <c r="I20" i="23" s="1"/>
  <c r="P63" i="26"/>
  <c r="Q63" i="26" s="1"/>
  <c r="X30" i="26"/>
  <c r="Y30" i="26" s="1"/>
  <c r="H27" i="32"/>
  <c r="I27" i="32" s="1"/>
  <c r="P68" i="24"/>
  <c r="H28" i="23"/>
  <c r="I28" i="23" s="1"/>
  <c r="X32" i="34"/>
  <c r="Y32" i="34" s="1"/>
  <c r="X49" i="27"/>
  <c r="Y49" i="27" s="1"/>
  <c r="X36" i="24"/>
  <c r="Y36" i="24" s="1"/>
  <c r="H14" i="34"/>
  <c r="H44" i="24"/>
  <c r="I44" i="24" s="1"/>
  <c r="X69" i="23"/>
  <c r="Y69" i="23" s="1"/>
  <c r="H41" i="27"/>
  <c r="I41" i="27" s="1"/>
  <c r="H30" i="27"/>
  <c r="I30" i="27" s="1"/>
  <c r="P62" i="26"/>
  <c r="Q62" i="26" s="1"/>
  <c r="H28" i="26"/>
  <c r="I28" i="26" s="1"/>
  <c r="P28" i="34"/>
  <c r="Q28" i="34" s="1"/>
  <c r="N37" i="24"/>
  <c r="P37" i="24" s="1"/>
  <c r="Q37" i="24" s="1"/>
  <c r="X27" i="34"/>
  <c r="Y27" i="34" s="1"/>
  <c r="H15" i="34"/>
  <c r="I15" i="34" s="1"/>
  <c r="X26" i="23"/>
  <c r="Y26" i="23" s="1"/>
  <c r="H24" i="33"/>
  <c r="I24" i="33" s="1"/>
  <c r="X103" i="26"/>
  <c r="Y103" i="26" s="1"/>
  <c r="X101" i="26"/>
  <c r="Y101" i="26" s="1"/>
  <c r="H156" i="24"/>
  <c r="X38" i="27"/>
  <c r="Y38" i="27" s="1"/>
  <c r="P53" i="23"/>
  <c r="Q53" i="23" s="1"/>
  <c r="P69" i="26"/>
  <c r="Q69" i="26" s="1"/>
  <c r="P37" i="25"/>
  <c r="Q37" i="25" s="1"/>
  <c r="H37" i="24"/>
  <c r="I37" i="24" s="1"/>
  <c r="X20" i="27"/>
  <c r="Y20" i="27" s="1"/>
  <c r="P25" i="24"/>
  <c r="Q25" i="24" s="1"/>
  <c r="X184" i="24"/>
  <c r="P161" i="24"/>
  <c r="H48" i="26"/>
  <c r="I48" i="26" s="1"/>
  <c r="P24" i="34"/>
  <c r="Q24" i="34" s="1"/>
  <c r="H12" i="34"/>
  <c r="I12" i="34" s="1"/>
  <c r="H37" i="26"/>
  <c r="I37" i="26" s="1"/>
  <c r="X163" i="24"/>
  <c r="P65" i="24"/>
  <c r="H100" i="26"/>
  <c r="I100" i="26" s="1"/>
  <c r="H49" i="24"/>
  <c r="I49" i="24" s="1"/>
  <c r="X22" i="24"/>
  <c r="Y22" i="24" s="1"/>
  <c r="H16" i="34"/>
  <c r="I16" i="34" s="1"/>
  <c r="X140" i="24"/>
  <c r="P162" i="24"/>
  <c r="P27" i="25"/>
  <c r="Q27" i="25" s="1"/>
  <c r="X195" i="24"/>
  <c r="X16" i="34"/>
  <c r="Y16" i="34" s="1"/>
  <c r="H65" i="23"/>
  <c r="I65" i="23" s="1"/>
  <c r="H70" i="24"/>
  <c r="H13" i="27"/>
  <c r="I13" i="27" s="1"/>
  <c r="H86" i="26"/>
  <c r="I86" i="26" s="1"/>
  <c r="P56" i="24"/>
  <c r="Q56" i="24" s="1"/>
  <c r="H6" i="32"/>
  <c r="I6" i="32" s="1"/>
  <c r="H177" i="24"/>
  <c r="P81" i="26"/>
  <c r="Q81" i="26" s="1"/>
  <c r="H29" i="32"/>
  <c r="I29" i="32" s="1"/>
  <c r="P63" i="24"/>
  <c r="H54" i="23"/>
  <c r="I54" i="23" s="1"/>
  <c r="X39" i="27"/>
  <c r="Y39" i="27" s="1"/>
  <c r="H38" i="32"/>
  <c r="I38" i="32" s="1"/>
  <c r="P15" i="23"/>
  <c r="Q15" i="23" s="1"/>
  <c r="H51" i="25"/>
  <c r="I51" i="25" s="1"/>
  <c r="P70" i="24"/>
  <c r="X74" i="26"/>
  <c r="Y74" i="26" s="1"/>
  <c r="P31" i="34"/>
  <c r="Q31" i="34" s="1"/>
  <c r="P23" i="25"/>
  <c r="Q23" i="25" s="1"/>
  <c r="X57" i="27"/>
  <c r="Y57" i="27" s="1"/>
  <c r="H11" i="32"/>
  <c r="I11" i="32" s="1"/>
  <c r="X41" i="24"/>
  <c r="Y41" i="24" s="1"/>
  <c r="N39" i="24"/>
  <c r="P39" i="24" s="1"/>
  <c r="Q39" i="24" s="1"/>
  <c r="X31" i="27"/>
  <c r="Y31" i="27" s="1"/>
  <c r="X166" i="24"/>
  <c r="H32" i="24"/>
  <c r="I32" i="24" s="1"/>
  <c r="X64" i="24"/>
  <c r="H206" i="24"/>
  <c r="H28" i="33"/>
  <c r="I28" i="33" s="1"/>
  <c r="X167" i="24"/>
  <c r="H32" i="33"/>
  <c r="I32" i="33" s="1"/>
  <c r="P22" i="23"/>
  <c r="Q22" i="23" s="1"/>
  <c r="P18" i="25"/>
  <c r="Q18" i="25" s="1"/>
  <c r="P27" i="27"/>
  <c r="Q27" i="27" s="1"/>
  <c r="H55" i="23"/>
  <c r="I55" i="23" s="1"/>
  <c r="H25" i="24"/>
  <c r="I25" i="24" s="1"/>
  <c r="X29" i="27"/>
  <c r="Y29" i="27" s="1"/>
  <c r="H33" i="23"/>
  <c r="I33" i="23" s="1"/>
  <c r="P22" i="24"/>
  <c r="Q22" i="24" s="1"/>
  <c r="H28" i="32"/>
  <c r="I28" i="32" s="1"/>
  <c r="P89" i="26"/>
  <c r="Q89" i="26" s="1"/>
  <c r="P221" i="24"/>
  <c r="H52" i="24"/>
  <c r="I52" i="24" s="1"/>
  <c r="H174" i="24"/>
  <c r="H41" i="25"/>
  <c r="I41" i="25" s="1"/>
  <c r="X15" i="34"/>
  <c r="Y15" i="34" s="1"/>
  <c r="H49" i="32"/>
  <c r="I49" i="32" s="1"/>
  <c r="P62" i="23"/>
  <c r="Q62" i="23" s="1"/>
  <c r="X32" i="23"/>
  <c r="Y32" i="23" s="1"/>
  <c r="X149" i="24"/>
  <c r="P12" i="24"/>
  <c r="Q12" i="24" s="1"/>
  <c r="P36" i="23"/>
  <c r="Q36" i="23" s="1"/>
  <c r="P54" i="23"/>
  <c r="Q54" i="23" s="1"/>
  <c r="P135" i="24"/>
  <c r="H210" i="24"/>
  <c r="X87" i="26"/>
  <c r="Y87" i="26" s="1"/>
  <c r="P153" i="24"/>
  <c r="N27" i="24"/>
  <c r="P27" i="24" s="1"/>
  <c r="Q27" i="24" s="1"/>
  <c r="N19" i="24"/>
  <c r="P19" i="24" s="1"/>
  <c r="Q19" i="24" s="1"/>
  <c r="H36" i="23"/>
  <c r="I36" i="23" s="1"/>
  <c r="X62" i="23"/>
  <c r="Y62" i="23" s="1"/>
  <c r="H63" i="24"/>
  <c r="X29" i="23"/>
  <c r="Y29" i="23" s="1"/>
  <c r="X24" i="34"/>
  <c r="Y24" i="34" s="1"/>
  <c r="H50" i="32"/>
  <c r="I50" i="32" s="1"/>
  <c r="X44" i="27"/>
  <c r="X28" i="25"/>
  <c r="Y28" i="25" s="1"/>
  <c r="P40" i="26"/>
  <c r="Q40" i="26" s="1"/>
  <c r="X65" i="23"/>
  <c r="Y65" i="23" s="1"/>
  <c r="X35" i="25"/>
  <c r="Y35" i="25" s="1"/>
  <c r="P32" i="24"/>
  <c r="Q32" i="24" s="1"/>
  <c r="H14" i="24"/>
  <c r="I14" i="24" s="1"/>
  <c r="H26" i="23"/>
  <c r="I26" i="23" s="1"/>
  <c r="H56" i="27"/>
  <c r="I56" i="27" s="1"/>
  <c r="H64" i="32"/>
  <c r="I64" i="32" s="1"/>
  <c r="X73" i="26"/>
  <c r="Y73" i="26" s="1"/>
  <c r="X16" i="24"/>
  <c r="Y16" i="24" s="1"/>
  <c r="X146" i="24"/>
  <c r="H158" i="24"/>
  <c r="H68" i="24"/>
  <c r="X31" i="23"/>
  <c r="Y31" i="23" s="1"/>
  <c r="P109" i="26"/>
  <c r="Q109" i="26" s="1"/>
  <c r="H29" i="23"/>
  <c r="I29" i="23" s="1"/>
  <c r="X13" i="23"/>
  <c r="Y13" i="23" s="1"/>
  <c r="H18" i="24"/>
  <c r="I18" i="24" s="1"/>
  <c r="X19" i="25"/>
  <c r="Y19" i="25" s="1"/>
  <c r="H82" i="26"/>
  <c r="I82" i="26" s="1"/>
  <c r="H67" i="26"/>
  <c r="I67" i="26" s="1"/>
  <c r="P170" i="24"/>
  <c r="P23" i="24"/>
  <c r="Q23" i="24" s="1"/>
  <c r="H24" i="23"/>
  <c r="I24" i="23" s="1"/>
  <c r="X65" i="26"/>
  <c r="Y65" i="26" s="1"/>
  <c r="H30" i="33"/>
  <c r="I30" i="33" s="1"/>
  <c r="H220" i="24"/>
  <c r="H26" i="27"/>
  <c r="I26" i="27" s="1"/>
  <c r="P213" i="24"/>
  <c r="H36" i="32"/>
  <c r="I36" i="32" s="1"/>
  <c r="P64" i="23"/>
  <c r="Q64" i="23" s="1"/>
  <c r="P24" i="23"/>
  <c r="Q24" i="23" s="1"/>
  <c r="X107" i="26"/>
  <c r="Y107" i="26" s="1"/>
  <c r="P188" i="24"/>
  <c r="H42" i="27"/>
  <c r="I42" i="27" s="1"/>
  <c r="H59" i="27"/>
  <c r="I59" i="27" s="1"/>
  <c r="H57" i="26"/>
  <c r="I57" i="26" s="1"/>
  <c r="H199" i="24"/>
  <c r="H217" i="24"/>
  <c r="H13" i="26"/>
  <c r="I13" i="26" s="1"/>
  <c r="H34" i="33"/>
  <c r="I34" i="33" s="1"/>
  <c r="H51" i="24"/>
  <c r="I51" i="24" s="1"/>
  <c r="P179" i="24"/>
  <c r="P43" i="25"/>
  <c r="Q43" i="25" s="1"/>
  <c r="H34" i="26"/>
  <c r="I34" i="26" s="1"/>
  <c r="H47" i="26"/>
  <c r="I47" i="26" s="1"/>
  <c r="P21" i="26"/>
  <c r="Q21" i="26" s="1"/>
  <c r="P220" i="24"/>
  <c r="H40" i="25"/>
  <c r="I40" i="25" s="1"/>
  <c r="P168" i="24"/>
  <c r="P20" i="26"/>
  <c r="Q20" i="26" s="1"/>
  <c r="P19" i="27"/>
  <c r="Q19" i="27" s="1"/>
  <c r="X36" i="26"/>
  <c r="Y36" i="26" s="1"/>
  <c r="H148" i="24"/>
  <c r="P57" i="23"/>
  <c r="Q57" i="23" s="1"/>
  <c r="X19" i="23"/>
  <c r="Y19" i="23" s="1"/>
  <c r="P178" i="24"/>
  <c r="H32" i="27"/>
  <c r="I32" i="27" s="1"/>
  <c r="P158" i="24"/>
  <c r="P68" i="23"/>
  <c r="Q68" i="23" s="1"/>
  <c r="P190" i="24"/>
  <c r="H52" i="26"/>
  <c r="I52" i="26" s="1"/>
  <c r="H29" i="27"/>
  <c r="I29" i="27" s="1"/>
  <c r="P195" i="24"/>
  <c r="H137" i="24"/>
  <c r="P14" i="27"/>
  <c r="Q14" i="27" s="1"/>
  <c r="H22" i="26"/>
  <c r="I22" i="26" s="1"/>
  <c r="P15" i="26"/>
  <c r="Q15" i="26" s="1"/>
  <c r="H60" i="27"/>
  <c r="I60" i="27" s="1"/>
  <c r="H73" i="26"/>
  <c r="I73" i="26" s="1"/>
  <c r="H37" i="32"/>
  <c r="I37" i="32" s="1"/>
  <c r="X27" i="24"/>
  <c r="Y27" i="24" s="1"/>
  <c r="H198" i="24"/>
  <c r="X51" i="27"/>
  <c r="Y51" i="27" s="1"/>
  <c r="X177" i="24"/>
  <c r="X42" i="26"/>
  <c r="Y42" i="26" s="1"/>
  <c r="H19" i="32"/>
  <c r="I19" i="32" s="1"/>
  <c r="X55" i="23"/>
  <c r="Y55" i="23" s="1"/>
  <c r="P196" i="24"/>
  <c r="H25" i="32"/>
  <c r="I25" i="32" s="1"/>
  <c r="X25" i="34"/>
  <c r="Y25" i="34" s="1"/>
  <c r="H16" i="26"/>
  <c r="I16" i="26" s="1"/>
  <c r="H21" i="33"/>
  <c r="I21" i="33" s="1"/>
  <c r="X203" i="24"/>
  <c r="X134" i="24"/>
  <c r="H14" i="33"/>
  <c r="I14" i="33" s="1"/>
  <c r="P24" i="24"/>
  <c r="Q24" i="24" s="1"/>
  <c r="P25" i="25"/>
  <c r="Q25" i="25" s="1"/>
  <c r="P70" i="23"/>
  <c r="Q70" i="23" s="1"/>
  <c r="H24" i="24"/>
  <c r="I24" i="24" s="1"/>
  <c r="P16" i="26"/>
  <c r="Q16" i="26" s="1"/>
  <c r="P22" i="25"/>
  <c r="Q22" i="25" s="1"/>
  <c r="H13" i="25"/>
  <c r="I13" i="25" s="1"/>
  <c r="X215" i="24"/>
  <c r="P93" i="26"/>
  <c r="Q93" i="26" s="1"/>
  <c r="X150" i="24"/>
  <c r="P156" i="24"/>
  <c r="P25" i="26"/>
  <c r="Q25" i="26" s="1"/>
  <c r="H47" i="32"/>
  <c r="I47" i="32" s="1"/>
  <c r="X158" i="24"/>
  <c r="H10" i="33"/>
  <c r="I10" i="33" s="1"/>
  <c r="P52" i="23"/>
  <c r="Q52" i="23" s="1"/>
  <c r="P71" i="24"/>
  <c r="N18" i="24"/>
  <c r="P18" i="24" s="1"/>
  <c r="Q18" i="24" s="1"/>
  <c r="P210" i="24"/>
  <c r="P82" i="26"/>
  <c r="Q82" i="26" s="1"/>
  <c r="P45" i="26"/>
  <c r="Q45" i="26" s="1"/>
  <c r="H34" i="23"/>
  <c r="I34" i="23" s="1"/>
  <c r="X178" i="24"/>
  <c r="H23" i="25"/>
  <c r="I23" i="25" s="1"/>
  <c r="P43" i="24"/>
  <c r="Q43" i="24" s="1"/>
  <c r="H58" i="32"/>
  <c r="I58" i="32" s="1"/>
  <c r="X13" i="34"/>
  <c r="Y13" i="34" s="1"/>
  <c r="H159" i="24"/>
  <c r="P61" i="23"/>
  <c r="Q61" i="23" s="1"/>
  <c r="X69" i="24"/>
  <c r="X30" i="27"/>
  <c r="Y30" i="27" s="1"/>
  <c r="P136" i="24"/>
  <c r="X23" i="24"/>
  <c r="Y23" i="24" s="1"/>
  <c r="H134" i="24"/>
  <c r="X20" i="25"/>
  <c r="Y20" i="25" s="1"/>
  <c r="H22" i="27"/>
  <c r="I22" i="27" s="1"/>
  <c r="H149" i="24"/>
  <c r="P71" i="23"/>
  <c r="Q71" i="23" s="1"/>
  <c r="H12" i="26"/>
  <c r="I12" i="26" s="1"/>
  <c r="X63" i="24"/>
  <c r="H186" i="24"/>
  <c r="P62" i="24"/>
  <c r="X12" i="26"/>
  <c r="Y12" i="26" s="1"/>
  <c r="X55" i="27"/>
  <c r="Y55" i="27" s="1"/>
  <c r="X110" i="26"/>
  <c r="Y110" i="26" s="1"/>
  <c r="P22" i="34"/>
  <c r="Q22" i="34" s="1"/>
  <c r="P37" i="23"/>
  <c r="Q37" i="23" s="1"/>
  <c r="X185" i="24"/>
  <c r="X37" i="26"/>
  <c r="Y37" i="26" s="1"/>
  <c r="H22" i="23"/>
  <c r="I22" i="23" s="1"/>
  <c r="P32" i="26"/>
  <c r="Q32" i="26" s="1"/>
  <c r="H21" i="25"/>
  <c r="I21" i="25" s="1"/>
  <c r="H21" i="27"/>
  <c r="I21" i="27" s="1"/>
  <c r="N26" i="28"/>
  <c r="O26" i="28" s="1"/>
  <c r="P26" i="28" s="1"/>
  <c r="H8" i="33"/>
  <c r="I8" i="33" s="1"/>
  <c r="P50" i="26"/>
  <c r="Q50" i="26" s="1"/>
  <c r="H43" i="32"/>
  <c r="I43" i="32" s="1"/>
  <c r="X72" i="26"/>
  <c r="Y72" i="26" s="1"/>
  <c r="X43" i="26"/>
  <c r="Y43" i="26" s="1"/>
  <c r="P29" i="26"/>
  <c r="Q29" i="26" s="1"/>
  <c r="P70" i="26"/>
  <c r="Q70" i="26" s="1"/>
  <c r="X60" i="24"/>
  <c r="Y60" i="24" s="1"/>
  <c r="X54" i="23"/>
  <c r="Y54" i="23" s="1"/>
  <c r="H34" i="27"/>
  <c r="I34" i="27" s="1"/>
  <c r="X173" i="24"/>
  <c r="X152" i="24"/>
  <c r="H44" i="25"/>
  <c r="I44" i="25" s="1"/>
  <c r="X68" i="26"/>
  <c r="Y68" i="26" s="1"/>
  <c r="X29" i="34"/>
  <c r="Y29" i="34" s="1"/>
  <c r="X16" i="25"/>
  <c r="N23" i="28"/>
  <c r="O23" i="28" s="1"/>
  <c r="P23" i="28" s="1"/>
  <c r="H23" i="24"/>
  <c r="I23" i="24" s="1"/>
  <c r="X29" i="24"/>
  <c r="Y29" i="24" s="1"/>
  <c r="H62" i="24"/>
  <c r="H12" i="32"/>
  <c r="I12" i="32" s="1"/>
  <c r="H53" i="27"/>
  <c r="H71" i="24"/>
  <c r="N11" i="28"/>
  <c r="P54" i="24"/>
  <c r="P45" i="24"/>
  <c r="Q45" i="24" s="1"/>
  <c r="X55" i="24"/>
  <c r="Y55" i="24" s="1"/>
  <c r="H7" i="33"/>
  <c r="I7" i="33" s="1"/>
  <c r="P35" i="25"/>
  <c r="Q35" i="25" s="1"/>
  <c r="P37" i="27"/>
  <c r="Q37" i="27" s="1"/>
  <c r="H17" i="27"/>
  <c r="I17" i="27" s="1"/>
  <c r="H15" i="32"/>
  <c r="I15" i="32" s="1"/>
  <c r="P160" i="24"/>
  <c r="P75" i="26"/>
  <c r="Q75" i="26" s="1"/>
  <c r="P77" i="26"/>
  <c r="Q77" i="26" s="1"/>
  <c r="H47" i="24"/>
  <c r="I47" i="24" s="1"/>
  <c r="X148" i="24"/>
  <c r="P12" i="34"/>
  <c r="Q12" i="34" s="1"/>
  <c r="H12" i="25"/>
  <c r="I12" i="25" s="1"/>
  <c r="P21" i="23"/>
  <c r="Q21" i="23" s="1"/>
  <c r="X159" i="24"/>
  <c r="X25" i="24"/>
  <c r="Y25" i="24" s="1"/>
  <c r="P45" i="27"/>
  <c r="Q45" i="27" s="1"/>
  <c r="H17" i="32"/>
  <c r="I17" i="32" s="1"/>
  <c r="H83" i="26"/>
  <c r="I83" i="26" s="1"/>
  <c r="H45" i="23"/>
  <c r="I45" i="23" s="1"/>
  <c r="X22" i="23"/>
  <c r="Y22" i="23" s="1"/>
  <c r="H197" i="24"/>
  <c r="X43" i="24"/>
  <c r="Y43" i="24" s="1"/>
  <c r="H143" i="24"/>
  <c r="P212" i="24"/>
  <c r="P21" i="25"/>
  <c r="Q21" i="25" s="1"/>
  <c r="X52" i="27"/>
  <c r="Y52" i="27" s="1"/>
  <c r="H67" i="23"/>
  <c r="I67" i="23" s="1"/>
  <c r="P197" i="24"/>
  <c r="N21" i="24"/>
  <c r="P21" i="24" s="1"/>
  <c r="Q21" i="24" s="1"/>
  <c r="H39" i="23"/>
  <c r="I39" i="23" s="1"/>
  <c r="H12" i="27"/>
  <c r="I12" i="27" s="1"/>
  <c r="P26" i="26"/>
  <c r="Q26" i="26" s="1"/>
  <c r="P142" i="24"/>
  <c r="H135" i="24"/>
  <c r="P180" i="24"/>
  <c r="P42" i="27"/>
  <c r="Q42" i="27" s="1"/>
  <c r="X36" i="27"/>
  <c r="Y36" i="27" s="1"/>
  <c r="H35" i="24"/>
  <c r="I35" i="24" s="1"/>
  <c r="X18" i="23"/>
  <c r="Y18" i="23" s="1"/>
  <c r="H180" i="24"/>
  <c r="P141" i="24"/>
  <c r="X23" i="25"/>
  <c r="Y23" i="25" s="1"/>
  <c r="X194" i="24"/>
  <c r="H208" i="24"/>
  <c r="X43" i="25"/>
  <c r="Y43" i="25" s="1"/>
  <c r="H25" i="25"/>
  <c r="I25" i="25" s="1"/>
  <c r="H46" i="26"/>
  <c r="I46" i="26" s="1"/>
  <c r="P106" i="26"/>
  <c r="Q106" i="26" s="1"/>
  <c r="X41" i="23"/>
  <c r="Y41" i="23" s="1"/>
  <c r="X61" i="27"/>
  <c r="Y61" i="27" s="1"/>
  <c r="X56" i="27"/>
  <c r="Y56" i="27" s="1"/>
  <c r="X63" i="26"/>
  <c r="Y63" i="26" s="1"/>
  <c r="P157" i="24"/>
  <c r="P132" i="24"/>
  <c r="X160" i="24"/>
  <c r="P29" i="34"/>
  <c r="Q29" i="34" s="1"/>
  <c r="H56" i="26"/>
  <c r="I56" i="26" s="1"/>
  <c r="P48" i="27"/>
  <c r="Q48" i="27" s="1"/>
  <c r="H52" i="23"/>
  <c r="I52" i="23" s="1"/>
  <c r="P215" i="24"/>
  <c r="H194" i="24"/>
  <c r="P17" i="27"/>
  <c r="Q17" i="27" s="1"/>
  <c r="X44" i="26"/>
  <c r="Y44" i="26" s="1"/>
  <c r="H154" i="24"/>
  <c r="X45" i="26"/>
  <c r="Y45" i="26" s="1"/>
  <c r="P164" i="24"/>
  <c r="N28" i="28"/>
  <c r="O28" i="28" s="1"/>
  <c r="P28" i="28" s="1"/>
  <c r="P76" i="26"/>
  <c r="Q76" i="26" s="1"/>
  <c r="P30" i="23"/>
  <c r="Q30" i="23" s="1"/>
  <c r="H9" i="32"/>
  <c r="I9" i="32" s="1"/>
  <c r="X39" i="24"/>
  <c r="Y39" i="24" s="1"/>
  <c r="H27" i="25"/>
  <c r="I27" i="25" s="1"/>
  <c r="H21" i="32"/>
  <c r="I21" i="32" s="1"/>
  <c r="H16" i="27"/>
  <c r="I16" i="27" s="1"/>
  <c r="P192" i="24"/>
  <c r="P21" i="34"/>
  <c r="Q21" i="34" s="1"/>
  <c r="H15" i="24"/>
  <c r="I15" i="24" s="1"/>
  <c r="X186" i="24"/>
  <c r="X28" i="27"/>
  <c r="Y28" i="27" s="1"/>
  <c r="H90" i="26"/>
  <c r="I90" i="26" s="1"/>
  <c r="H16" i="32"/>
  <c r="I16" i="32" s="1"/>
  <c r="H52" i="27"/>
  <c r="I52" i="27" s="1"/>
  <c r="H33" i="33"/>
  <c r="I33" i="33" s="1"/>
  <c r="P55" i="27"/>
  <c r="Q55" i="27" s="1"/>
  <c r="X169" i="24"/>
  <c r="H92" i="26"/>
  <c r="I92" i="26" s="1"/>
  <c r="P198" i="24"/>
  <c r="X53" i="24"/>
  <c r="Y53" i="24" s="1"/>
  <c r="H175" i="24"/>
  <c r="H62" i="26"/>
  <c r="I62" i="26" s="1"/>
  <c r="P150" i="24"/>
  <c r="P87" i="26"/>
  <c r="Q87" i="26" s="1"/>
  <c r="P94" i="26"/>
  <c r="Q94" i="26" s="1"/>
  <c r="P146" i="24"/>
  <c r="X181" i="24"/>
  <c r="H64" i="23"/>
  <c r="I64" i="23" s="1"/>
  <c r="P34" i="26"/>
  <c r="Q34" i="26" s="1"/>
  <c r="H44" i="32"/>
  <c r="I44" i="32" s="1"/>
  <c r="H24" i="32"/>
  <c r="I24" i="32" s="1"/>
  <c r="X27" i="23"/>
  <c r="Y27" i="23" s="1"/>
  <c r="X81" i="26"/>
  <c r="Y81" i="26" s="1"/>
  <c r="H164" i="24"/>
  <c r="H176" i="24"/>
  <c r="X50" i="23"/>
  <c r="Y50" i="23" s="1"/>
  <c r="H48" i="32"/>
  <c r="I48" i="32" s="1"/>
  <c r="P143" i="24"/>
  <c r="H27" i="27"/>
  <c r="I27" i="27" s="1"/>
  <c r="H45" i="24"/>
  <c r="I45" i="24" s="1"/>
  <c r="P211" i="24"/>
  <c r="X22" i="27"/>
  <c r="Y22" i="27" s="1"/>
  <c r="P20" i="23"/>
  <c r="Q20" i="23" s="1"/>
  <c r="P26" i="23"/>
  <c r="Q26" i="23" s="1"/>
  <c r="H151" i="24"/>
  <c r="X213" i="24"/>
  <c r="P202" i="24"/>
  <c r="X57" i="26"/>
  <c r="Y57" i="26" s="1"/>
  <c r="H163" i="24"/>
  <c r="H53" i="32"/>
  <c r="I53" i="32" s="1"/>
  <c r="X46" i="25"/>
  <c r="Y46" i="25" s="1"/>
  <c r="P42" i="24"/>
  <c r="Q42" i="24" s="1"/>
  <c r="X28" i="24"/>
  <c r="Y28" i="24" s="1"/>
  <c r="H50" i="27"/>
  <c r="I50" i="27" s="1"/>
  <c r="H13" i="33"/>
  <c r="I13" i="33" s="1"/>
  <c r="P16" i="27"/>
  <c r="Q16" i="27" s="1"/>
  <c r="H12" i="24"/>
  <c r="I12" i="24" s="1"/>
  <c r="X44" i="24"/>
  <c r="Y44" i="24" s="1"/>
  <c r="H157" i="24"/>
  <c r="H60" i="24"/>
  <c r="I60" i="24" s="1"/>
  <c r="H142" i="24"/>
  <c r="X46" i="26"/>
  <c r="Y46" i="26" s="1"/>
  <c r="H34" i="24"/>
  <c r="I34" i="24" s="1"/>
  <c r="H20" i="24"/>
  <c r="I20" i="24" s="1"/>
  <c r="H22" i="34"/>
  <c r="I22" i="34" s="1"/>
  <c r="H30" i="26"/>
  <c r="I30" i="26" s="1"/>
  <c r="P20" i="27"/>
  <c r="Q20" i="27" s="1"/>
  <c r="H15" i="33"/>
  <c r="I15" i="33" s="1"/>
  <c r="P23" i="26"/>
  <c r="Q23" i="26" s="1"/>
  <c r="X54" i="24"/>
  <c r="H41" i="26"/>
  <c r="I41" i="26" s="1"/>
  <c r="H184" i="24"/>
  <c r="X58" i="23"/>
  <c r="Y58" i="23" s="1"/>
  <c r="H13" i="32"/>
  <c r="I13" i="32" s="1"/>
  <c r="X198" i="24"/>
  <c r="H70" i="26"/>
  <c r="I70" i="26" s="1"/>
  <c r="P12" i="26"/>
  <c r="Q12" i="26" s="1"/>
  <c r="P86" i="26"/>
  <c r="Q86" i="26" s="1"/>
  <c r="H53" i="26"/>
  <c r="I53" i="26" s="1"/>
  <c r="X71" i="24"/>
  <c r="X155" i="24"/>
  <c r="H25" i="34"/>
  <c r="I25" i="34" s="1"/>
  <c r="P91" i="26"/>
  <c r="Q91" i="26" s="1"/>
  <c r="H26" i="26"/>
  <c r="I26" i="26" s="1"/>
  <c r="X83" i="26"/>
  <c r="Y83" i="26" s="1"/>
  <c r="P60" i="27"/>
  <c r="Q60" i="27" s="1"/>
  <c r="P58" i="23"/>
  <c r="Q58" i="23" s="1"/>
  <c r="H169" i="24"/>
  <c r="P159" i="24"/>
  <c r="P56" i="26"/>
  <c r="Q56" i="26" s="1"/>
  <c r="P43" i="23"/>
  <c r="Q43" i="23" s="1"/>
  <c r="H40" i="26"/>
  <c r="I40" i="26" s="1"/>
  <c r="H20" i="32"/>
  <c r="I20" i="32" s="1"/>
  <c r="H171" i="24"/>
  <c r="P17" i="34"/>
  <c r="Q17" i="34" s="1"/>
  <c r="P17" i="25"/>
  <c r="Q17" i="25" s="1"/>
  <c r="H187" i="24"/>
  <c r="H42" i="24"/>
  <c r="I42" i="24" s="1"/>
  <c r="H23" i="27"/>
  <c r="I23" i="27" s="1"/>
  <c r="P32" i="27"/>
  <c r="Q32" i="27" s="1"/>
  <c r="X26" i="27"/>
  <c r="Y26" i="27" s="1"/>
  <c r="H72" i="26"/>
  <c r="I72" i="26" s="1"/>
  <c r="H55" i="26"/>
  <c r="I55" i="26" s="1"/>
  <c r="P19" i="34"/>
  <c r="Q19" i="34" s="1"/>
  <c r="H46" i="23"/>
  <c r="I46" i="23" s="1"/>
  <c r="H44" i="23"/>
  <c r="I44" i="23" s="1"/>
  <c r="P165" i="24"/>
  <c r="X13" i="26"/>
  <c r="Y13" i="26" s="1"/>
  <c r="P145" i="24"/>
  <c r="X204" i="24"/>
  <c r="N28" i="24"/>
  <c r="P28" i="24" s="1"/>
  <c r="Q28" i="24" s="1"/>
  <c r="X218" i="24"/>
  <c r="P55" i="26"/>
  <c r="Q55" i="26" s="1"/>
  <c r="H35" i="33"/>
  <c r="I35" i="33" s="1"/>
  <c r="X21" i="24"/>
  <c r="Y21" i="24" s="1"/>
  <c r="P204" i="24"/>
  <c r="H65" i="26"/>
  <c r="I65" i="26" s="1"/>
  <c r="X145" i="24"/>
  <c r="X30" i="25"/>
  <c r="Y30" i="25" s="1"/>
  <c r="P177" i="24"/>
  <c r="X21" i="23"/>
  <c r="Y21" i="23" s="1"/>
  <c r="H65" i="24"/>
  <c r="P60" i="26"/>
  <c r="Q60" i="26" s="1"/>
  <c r="H44" i="27"/>
  <c r="P181" i="24"/>
  <c r="H40" i="24"/>
  <c r="I40" i="24" s="1"/>
  <c r="P14" i="25"/>
  <c r="Q14" i="25" s="1"/>
  <c r="P58" i="27"/>
  <c r="Q58" i="27" s="1"/>
  <c r="H31" i="33"/>
  <c r="I31" i="33" s="1"/>
  <c r="H185" i="24"/>
  <c r="H106" i="26"/>
  <c r="I106" i="26" s="1"/>
  <c r="X205" i="24"/>
  <c r="N31" i="24"/>
  <c r="P31" i="24" s="1"/>
  <c r="Q31" i="24" s="1"/>
  <c r="H23" i="23"/>
  <c r="I23" i="23" s="1"/>
  <c r="X85" i="26"/>
  <c r="Y85" i="26" s="1"/>
  <c r="P45" i="23"/>
  <c r="Q45" i="23" s="1"/>
  <c r="N14" i="28"/>
  <c r="O14" i="28" s="1"/>
  <c r="P14" i="28" s="1"/>
  <c r="X32" i="24"/>
  <c r="Y32" i="24" s="1"/>
  <c r="X20" i="24"/>
  <c r="Y20" i="24" s="1"/>
  <c r="X28" i="34"/>
  <c r="Y28" i="34" s="1"/>
  <c r="H35" i="32"/>
  <c r="I35" i="32" s="1"/>
  <c r="H25" i="27"/>
  <c r="I25" i="27" s="1"/>
  <c r="X199" i="24"/>
  <c r="X192" i="24"/>
  <c r="H85" i="26"/>
  <c r="I85" i="26" s="1"/>
  <c r="X46" i="23"/>
  <c r="Y46" i="23" s="1"/>
  <c r="P64" i="26"/>
  <c r="Q64" i="26" s="1"/>
  <c r="X44" i="25"/>
  <c r="Y44" i="25" s="1"/>
  <c r="P32" i="25"/>
  <c r="Q32" i="25" s="1"/>
  <c r="P55" i="23"/>
  <c r="Q55" i="23" s="1"/>
  <c r="X99" i="26"/>
  <c r="Y99" i="26" s="1"/>
  <c r="X62" i="26"/>
  <c r="Y62" i="26" s="1"/>
  <c r="H26" i="33"/>
  <c r="I26" i="33" s="1"/>
  <c r="H99" i="26"/>
  <c r="I99" i="26" s="1"/>
  <c r="H56" i="24"/>
  <c r="I56" i="24" s="1"/>
  <c r="H12" i="23"/>
  <c r="I12" i="23" s="1"/>
  <c r="X18" i="27"/>
  <c r="Y18" i="27" s="1"/>
  <c r="X35" i="23"/>
  <c r="Y35" i="23" s="1"/>
  <c r="P137" i="24"/>
  <c r="H133" i="24"/>
  <c r="P18" i="26"/>
  <c r="Q18" i="26" s="1"/>
  <c r="H13" i="34"/>
  <c r="I13" i="34" s="1"/>
  <c r="X63" i="23"/>
  <c r="Y63" i="23" s="1"/>
  <c r="X15" i="27"/>
  <c r="X13" i="27"/>
  <c r="Y13" i="27" s="1"/>
  <c r="P138" i="24"/>
  <c r="X42" i="24"/>
  <c r="Y42" i="24" s="1"/>
  <c r="H46" i="27"/>
  <c r="I46" i="27" s="1"/>
  <c r="X48" i="27"/>
  <c r="Y48" i="27" s="1"/>
  <c r="H218" i="24"/>
  <c r="X61" i="26"/>
  <c r="Y61" i="26" s="1"/>
  <c r="P13" i="24"/>
  <c r="Q13" i="24" s="1"/>
  <c r="X47" i="23"/>
  <c r="Y47" i="23" s="1"/>
  <c r="X202" i="24"/>
  <c r="H20" i="33"/>
  <c r="I20" i="33" s="1"/>
  <c r="P33" i="25"/>
  <c r="Q33" i="25" s="1"/>
  <c r="P69" i="24"/>
  <c r="X24" i="26"/>
  <c r="Y24" i="26" s="1"/>
  <c r="X197" i="24"/>
  <c r="X132" i="24"/>
  <c r="H183" i="24"/>
  <c r="H32" i="23"/>
  <c r="I32" i="23" s="1"/>
  <c r="H60" i="26"/>
  <c r="I60" i="26" s="1"/>
  <c r="X14" i="23"/>
  <c r="Y14" i="23" s="1"/>
  <c r="X70" i="24"/>
  <c r="P26" i="25"/>
  <c r="Q26" i="25" s="1"/>
  <c r="H53" i="24"/>
  <c r="I53" i="24" s="1"/>
  <c r="H38" i="27"/>
  <c r="I38" i="27" s="1"/>
  <c r="H42" i="26"/>
  <c r="I42" i="26" s="1"/>
  <c r="H69" i="24"/>
  <c r="H88" i="26"/>
  <c r="I88" i="26" s="1"/>
  <c r="H54" i="27"/>
  <c r="I54" i="27" s="1"/>
  <c r="X14" i="24"/>
  <c r="Y14" i="24" s="1"/>
  <c r="X28" i="23"/>
  <c r="Y28" i="23" s="1"/>
  <c r="H41" i="23"/>
  <c r="I41" i="23" s="1"/>
  <c r="X168" i="24"/>
  <c r="X142" i="24"/>
  <c r="P154" i="24"/>
  <c r="P42" i="25"/>
  <c r="Q42" i="25" s="1"/>
  <c r="X34" i="24"/>
  <c r="Y34" i="24" s="1"/>
  <c r="H221" i="24"/>
  <c r="X45" i="27"/>
  <c r="Y45" i="27" s="1"/>
  <c r="P53" i="26"/>
  <c r="Q53" i="26" s="1"/>
  <c r="X210" i="24"/>
  <c r="N26" i="24"/>
  <c r="P26" i="24" s="1"/>
  <c r="Q26" i="24" s="1"/>
  <c r="X141" i="24"/>
  <c r="X138" i="24"/>
  <c r="X52" i="23"/>
  <c r="Y52" i="23" s="1"/>
  <c r="X65" i="24"/>
  <c r="X38" i="25"/>
  <c r="Y38" i="25" s="1"/>
  <c r="P110" i="26"/>
  <c r="Q110" i="26" s="1"/>
  <c r="P74" i="26"/>
  <c r="Q74" i="26" s="1"/>
  <c r="X170" i="24"/>
  <c r="X53" i="26"/>
  <c r="Y53" i="26" s="1"/>
  <c r="H61" i="26"/>
  <c r="I61" i="26" s="1"/>
  <c r="P34" i="23"/>
  <c r="Q34" i="23" s="1"/>
  <c r="H18" i="27"/>
  <c r="I18" i="27" s="1"/>
  <c r="P15" i="24"/>
  <c r="Q15" i="24" s="1"/>
  <c r="H19" i="25"/>
  <c r="I19" i="25" s="1"/>
  <c r="P40" i="25"/>
  <c r="Q40" i="25" s="1"/>
  <c r="X187" i="24"/>
  <c r="H45" i="25"/>
  <c r="I45" i="25" s="1"/>
  <c r="H33" i="26"/>
  <c r="I33" i="26" s="1"/>
  <c r="H27" i="24"/>
  <c r="I27" i="24" s="1"/>
  <c r="X136" i="24"/>
  <c r="H42" i="23"/>
  <c r="I42" i="23" s="1"/>
  <c r="X143" i="24"/>
  <c r="H56" i="32"/>
  <c r="I56" i="32" s="1"/>
  <c r="X157" i="24"/>
  <c r="X33" i="26"/>
  <c r="Y33" i="26" s="1"/>
  <c r="X13" i="24"/>
  <c r="Y13" i="24" s="1"/>
  <c r="H84" i="26"/>
  <c r="I84" i="26" s="1"/>
  <c r="P25" i="23"/>
  <c r="Q25" i="23" s="1"/>
  <c r="P176" i="24"/>
  <c r="H64" i="24"/>
  <c r="X153" i="24"/>
  <c r="H30" i="25"/>
  <c r="I30" i="25" s="1"/>
  <c r="H51" i="23"/>
  <c r="I51" i="23" s="1"/>
  <c r="H21" i="23"/>
  <c r="I21" i="23" s="1"/>
  <c r="X24" i="24"/>
  <c r="Y24" i="24" s="1"/>
  <c r="X25" i="26"/>
  <c r="Y25" i="26" s="1"/>
  <c r="P28" i="27"/>
  <c r="Q28" i="27" s="1"/>
  <c r="X102" i="26"/>
  <c r="Y102" i="26" s="1"/>
  <c r="H29" i="34"/>
  <c r="I29" i="34" s="1"/>
  <c r="P60" i="24"/>
  <c r="Q60" i="24" s="1"/>
  <c r="H146" i="24"/>
  <c r="H24" i="26"/>
  <c r="I24" i="26" s="1"/>
  <c r="X17" i="34"/>
  <c r="Y17" i="34" s="1"/>
  <c r="P33" i="23"/>
  <c r="Q33" i="23" s="1"/>
  <c r="H181" i="24"/>
  <c r="X135" i="24"/>
  <c r="P80" i="26"/>
  <c r="Q80" i="26" s="1"/>
  <c r="X64" i="26"/>
  <c r="Y64" i="26" s="1"/>
  <c r="H8" i="32"/>
  <c r="I8" i="32" s="1"/>
  <c r="P185" i="24"/>
  <c r="P57" i="27"/>
  <c r="Q57" i="27" s="1"/>
  <c r="X33" i="27"/>
  <c r="Y33" i="27" s="1"/>
  <c r="H12" i="33"/>
  <c r="I12" i="33" s="1"/>
  <c r="X175" i="24"/>
  <c r="X109" i="26"/>
  <c r="Y109" i="26" s="1"/>
  <c r="H50" i="24"/>
  <c r="I50" i="24" s="1"/>
  <c r="P133" i="24"/>
  <c r="X31" i="24"/>
  <c r="Y31" i="24" s="1"/>
  <c r="X27" i="27"/>
  <c r="Y27" i="27" s="1"/>
  <c r="H63" i="32"/>
  <c r="I63" i="32" s="1"/>
  <c r="H22" i="33"/>
  <c r="I22" i="33" s="1"/>
  <c r="H189" i="24"/>
  <c r="P34" i="24"/>
  <c r="Q34" i="24" s="1"/>
  <c r="H77" i="26"/>
  <c r="I77" i="26" s="1"/>
  <c r="X154" i="24"/>
  <c r="X209" i="24"/>
  <c r="P18" i="27"/>
  <c r="Q18" i="27" s="1"/>
  <c r="H25" i="33"/>
  <c r="I25" i="33" s="1"/>
  <c r="H16" i="25"/>
  <c r="P26" i="27"/>
  <c r="Q26" i="27" s="1"/>
  <c r="H38" i="23"/>
  <c r="I38" i="23" s="1"/>
  <c r="H178" i="24"/>
  <c r="H59" i="24"/>
  <c r="I59" i="24" s="1"/>
  <c r="X21" i="27"/>
  <c r="Y21" i="27" s="1"/>
  <c r="H34" i="25"/>
  <c r="I34" i="25" s="1"/>
  <c r="P20" i="25"/>
  <c r="Q20" i="25" s="1"/>
  <c r="P33" i="26"/>
  <c r="Q33" i="26" s="1"/>
  <c r="X54" i="26"/>
  <c r="Y54" i="26" s="1"/>
  <c r="X139" i="24"/>
  <c r="H11" i="33"/>
  <c r="I11" i="33" s="1"/>
  <c r="P38" i="26"/>
  <c r="Q38" i="26" s="1"/>
  <c r="X33" i="24"/>
  <c r="Y33" i="24" s="1"/>
  <c r="P44" i="24"/>
  <c r="Q44" i="24" s="1"/>
  <c r="H167" i="24"/>
  <c r="P44" i="25"/>
  <c r="Q44" i="25" s="1"/>
  <c r="X36" i="23"/>
  <c r="Y36" i="23" s="1"/>
  <c r="H213" i="24"/>
  <c r="H76" i="26"/>
  <c r="I76" i="26" s="1"/>
  <c r="H51" i="27"/>
  <c r="I51" i="27" s="1"/>
  <c r="P35" i="23"/>
  <c r="Q35" i="23" s="1"/>
  <c r="X48" i="25"/>
  <c r="Y48" i="25" s="1"/>
  <c r="H54" i="24"/>
  <c r="X64" i="23"/>
  <c r="Y64" i="23" s="1"/>
  <c r="P23" i="23"/>
  <c r="Q23" i="23" s="1"/>
  <c r="X214" i="24"/>
  <c r="H165" i="24"/>
  <c r="P19" i="26"/>
  <c r="Q19" i="26" s="1"/>
  <c r="H105" i="26"/>
  <c r="I105" i="26" s="1"/>
  <c r="X37" i="27"/>
  <c r="Y37" i="27" s="1"/>
  <c r="X36" i="25"/>
  <c r="Y36" i="25" s="1"/>
  <c r="X30" i="24"/>
  <c r="Y30" i="24" s="1"/>
  <c r="X216" i="24"/>
  <c r="X23" i="27"/>
  <c r="Y23" i="27" s="1"/>
  <c r="H173" i="24"/>
  <c r="P200" i="24"/>
  <c r="H145" i="24"/>
  <c r="P184" i="24"/>
  <c r="H68" i="23"/>
  <c r="I68" i="23" s="1"/>
  <c r="H182" i="24"/>
  <c r="P51" i="23"/>
  <c r="Q51" i="23" s="1"/>
  <c r="H190" i="24"/>
  <c r="X90" i="26"/>
  <c r="Y90" i="26" s="1"/>
  <c r="X68" i="24"/>
  <c r="P49" i="24"/>
  <c r="Q49" i="24" s="1"/>
  <c r="H16" i="33"/>
  <c r="I16" i="33" s="1"/>
  <c r="P144" i="24"/>
  <c r="H29" i="24"/>
  <c r="I29" i="24" s="1"/>
  <c r="P52" i="24"/>
  <c r="Q52" i="24" s="1"/>
  <c r="H22" i="25"/>
  <c r="I22" i="25" s="1"/>
  <c r="H34" i="32"/>
  <c r="I34" i="32" s="1"/>
  <c r="P12" i="23"/>
  <c r="Q12" i="23" s="1"/>
  <c r="P50" i="25"/>
  <c r="Q50" i="25" s="1"/>
  <c r="H49" i="27"/>
  <c r="I49" i="27" s="1"/>
  <c r="X221" i="24"/>
  <c r="H25" i="26"/>
  <c r="I25" i="26" s="1"/>
  <c r="X162" i="24"/>
  <c r="P182" i="24"/>
  <c r="X23" i="23"/>
  <c r="Y23" i="23" s="1"/>
  <c r="X40" i="25"/>
  <c r="Y40" i="25" s="1"/>
  <c r="X220" i="24"/>
  <c r="P187" i="24"/>
  <c r="X196" i="24"/>
  <c r="P46" i="26"/>
  <c r="Q46" i="26" s="1"/>
  <c r="P15" i="25"/>
  <c r="Q15" i="25" s="1"/>
  <c r="P140" i="24"/>
  <c r="X14" i="27"/>
  <c r="Y14" i="27" s="1"/>
  <c r="P208" i="24"/>
  <c r="H26" i="25"/>
  <c r="I26" i="25" s="1"/>
  <c r="X12" i="24"/>
  <c r="Y12" i="24" s="1"/>
  <c r="X46" i="24"/>
  <c r="Y46" i="24" s="1"/>
  <c r="X37" i="23"/>
  <c r="Y37" i="23" s="1"/>
  <c r="H139" i="24"/>
  <c r="X45" i="24"/>
  <c r="Y45" i="24" s="1"/>
  <c r="X35" i="27"/>
  <c r="Y35" i="27" s="1"/>
  <c r="P42" i="23"/>
  <c r="Q42" i="23" s="1"/>
  <c r="H43" i="25"/>
  <c r="I43" i="25" s="1"/>
  <c r="H43" i="24"/>
  <c r="I43" i="24" s="1"/>
  <c r="X17" i="24"/>
  <c r="Y17" i="24" s="1"/>
  <c r="X206" i="24"/>
  <c r="H160" i="24"/>
  <c r="H26" i="32"/>
  <c r="I26" i="32" s="1"/>
  <c r="X35" i="26"/>
  <c r="Y35" i="26" s="1"/>
  <c r="X50" i="24"/>
  <c r="Y50" i="24" s="1"/>
  <c r="P36" i="26"/>
  <c r="Q36" i="26" s="1"/>
  <c r="P193" i="24"/>
  <c r="H60" i="32"/>
  <c r="I60" i="32" s="1"/>
  <c r="X30" i="34"/>
  <c r="Y30" i="34" s="1"/>
  <c r="X165" i="24"/>
  <c r="X208" i="24"/>
  <c r="H36" i="26"/>
  <c r="I36" i="26" s="1"/>
  <c r="H28" i="27"/>
  <c r="I28" i="27" s="1"/>
  <c r="H39" i="26"/>
  <c r="I39" i="26" s="1"/>
  <c r="P56" i="23"/>
  <c r="Q56" i="23" s="1"/>
  <c r="H87" i="26"/>
  <c r="I87" i="26" s="1"/>
  <c r="P52" i="26"/>
  <c r="Q52" i="26" s="1"/>
  <c r="H31" i="24"/>
  <c r="I31" i="24" s="1"/>
  <c r="H14" i="27"/>
  <c r="I14" i="27" s="1"/>
  <c r="H132" i="24"/>
  <c r="X38" i="23"/>
  <c r="Y38" i="23" s="1"/>
  <c r="P33" i="24"/>
  <c r="Q33" i="24" s="1"/>
  <c r="X91" i="26"/>
  <c r="Y91" i="26" s="1"/>
  <c r="X34" i="27"/>
  <c r="Y34" i="27" s="1"/>
  <c r="H200" i="24"/>
  <c r="P35" i="26"/>
  <c r="Q35" i="26" s="1"/>
  <c r="H52" i="32"/>
  <c r="I52" i="32" s="1"/>
  <c r="P96" i="26"/>
  <c r="Q96" i="26" s="1"/>
  <c r="H33" i="27"/>
  <c r="I33" i="27" s="1"/>
  <c r="H81" i="26"/>
  <c r="I81" i="26" s="1"/>
  <c r="X188" i="24"/>
  <c r="H19" i="27"/>
  <c r="I19" i="27" s="1"/>
  <c r="P18" i="34"/>
  <c r="Q18" i="34" s="1"/>
  <c r="H26" i="24"/>
  <c r="I26" i="24" s="1"/>
  <c r="H161" i="24"/>
  <c r="X189" i="24"/>
  <c r="H153" i="24"/>
  <c r="X212" i="24"/>
  <c r="P201" i="24"/>
  <c r="P166" i="24"/>
  <c r="X16" i="26"/>
  <c r="Y16" i="26" s="1"/>
  <c r="J26" i="33" l="1"/>
  <c r="O92" i="17" s="1"/>
  <c r="K17" i="28" s="1"/>
  <c r="O17" i="28" s="1"/>
  <c r="P17" i="28" s="1"/>
  <c r="J46" i="32"/>
  <c r="O87" i="17" s="1"/>
  <c r="Y14" i="34" s="1"/>
  <c r="J36" i="32"/>
  <c r="O86" i="17" s="1"/>
  <c r="J142" i="26"/>
  <c r="K142" i="26" s="1"/>
  <c r="L142" i="26"/>
  <c r="R52" i="26"/>
  <c r="S52" i="26" s="1"/>
  <c r="T52" i="26"/>
  <c r="T52" i="23"/>
  <c r="R52" i="23"/>
  <c r="S52" i="23" s="1"/>
  <c r="AB42" i="26"/>
  <c r="Z42" i="26"/>
  <c r="AA42" i="26" s="1"/>
  <c r="AB32" i="34"/>
  <c r="AC32" i="34" s="1"/>
  <c r="Z32" i="34"/>
  <c r="AA32" i="34" s="1"/>
  <c r="L22" i="24"/>
  <c r="J22" i="24"/>
  <c r="K22" i="24" s="1"/>
  <c r="AB82" i="24"/>
  <c r="Z82" i="24"/>
  <c r="AA82" i="24" s="1"/>
  <c r="Z42" i="24"/>
  <c r="AA42" i="24" s="1"/>
  <c r="AB42" i="24"/>
  <c r="L72" i="26"/>
  <c r="J72" i="26"/>
  <c r="K72" i="26" s="1"/>
  <c r="R22" i="34"/>
  <c r="S22" i="34" s="1"/>
  <c r="T22" i="34"/>
  <c r="U22" i="34" s="1"/>
  <c r="T12" i="24"/>
  <c r="R12" i="24"/>
  <c r="S12" i="24" s="1"/>
  <c r="Z22" i="24"/>
  <c r="AA22" i="24" s="1"/>
  <c r="AB22" i="24"/>
  <c r="AB52" i="26"/>
  <c r="Z52" i="26"/>
  <c r="AA52" i="26" s="1"/>
  <c r="R102" i="24"/>
  <c r="S102" i="24" s="1"/>
  <c r="T102" i="24"/>
  <c r="AB102" i="26"/>
  <c r="AC102" i="26" s="1"/>
  <c r="Z102" i="26"/>
  <c r="AA102" i="26" s="1"/>
  <c r="T32" i="27"/>
  <c r="R32" i="27"/>
  <c r="S32" i="27" s="1"/>
  <c r="AB22" i="23"/>
  <c r="AC22" i="23" s="1"/>
  <c r="Z22" i="23"/>
  <c r="AA22" i="23" s="1"/>
  <c r="Z72" i="26"/>
  <c r="AA72" i="26" s="1"/>
  <c r="AB72" i="26"/>
  <c r="T32" i="26"/>
  <c r="R32" i="26"/>
  <c r="S32" i="26" s="1"/>
  <c r="L22" i="27"/>
  <c r="M22" i="27" s="1"/>
  <c r="J22" i="27"/>
  <c r="K22" i="27" s="1"/>
  <c r="T82" i="26"/>
  <c r="R82" i="26"/>
  <c r="S82" i="26" s="1"/>
  <c r="J32" i="27"/>
  <c r="K32" i="27" s="1"/>
  <c r="L32" i="27"/>
  <c r="M32" i="27" s="1"/>
  <c r="J82" i="26"/>
  <c r="K82" i="26" s="1"/>
  <c r="L82" i="26"/>
  <c r="R32" i="24"/>
  <c r="S32" i="24" s="1"/>
  <c r="T32" i="24"/>
  <c r="Z32" i="23"/>
  <c r="AA32" i="23" s="1"/>
  <c r="AB32" i="23"/>
  <c r="AC32" i="23" s="1"/>
  <c r="J32" i="24"/>
  <c r="K32" i="24" s="1"/>
  <c r="L32" i="24"/>
  <c r="Z22" i="25"/>
  <c r="AA22" i="25" s="1"/>
  <c r="AB22" i="25"/>
  <c r="J32" i="26"/>
  <c r="K32" i="26" s="1"/>
  <c r="L32" i="26"/>
  <c r="Z22" i="34"/>
  <c r="AA22" i="34" s="1"/>
  <c r="AB22" i="34"/>
  <c r="AC22" i="34" s="1"/>
  <c r="T22" i="27"/>
  <c r="R22" i="27"/>
  <c r="S22" i="27" s="1"/>
  <c r="R122" i="26"/>
  <c r="S122" i="26" s="1"/>
  <c r="T122" i="26"/>
  <c r="T92" i="24"/>
  <c r="R92" i="24"/>
  <c r="S92" i="24" s="1"/>
  <c r="J122" i="24"/>
  <c r="K122" i="24" s="1"/>
  <c r="L122" i="24"/>
  <c r="Z52" i="23"/>
  <c r="AA52" i="23" s="1"/>
  <c r="AB52" i="23"/>
  <c r="AC52" i="23" s="1"/>
  <c r="L52" i="26"/>
  <c r="J52" i="26"/>
  <c r="K52" i="26" s="1"/>
  <c r="J102" i="26"/>
  <c r="K102" i="26" s="1"/>
  <c r="L102" i="26"/>
  <c r="M102" i="26" s="1"/>
  <c r="L12" i="24"/>
  <c r="J12" i="24"/>
  <c r="K12" i="24" s="1"/>
  <c r="L12" i="26"/>
  <c r="J12" i="26"/>
  <c r="K12" i="26" s="1"/>
  <c r="AB42" i="25"/>
  <c r="Z42" i="25"/>
  <c r="AA42" i="25" s="1"/>
  <c r="J32" i="34"/>
  <c r="K32" i="34" s="1"/>
  <c r="L32" i="34"/>
  <c r="AB142" i="26"/>
  <c r="Z142" i="26"/>
  <c r="AA142" i="26" s="1"/>
  <c r="AB12" i="24"/>
  <c r="Z12" i="24"/>
  <c r="AA12" i="24" s="1"/>
  <c r="L32" i="23"/>
  <c r="M32" i="23" s="1"/>
  <c r="J32" i="23"/>
  <c r="K32" i="23" s="1"/>
  <c r="Z62" i="26"/>
  <c r="AA62" i="26" s="1"/>
  <c r="AB62" i="26"/>
  <c r="AB22" i="27"/>
  <c r="AC22" i="27" s="1"/>
  <c r="Z22" i="27"/>
  <c r="AA22" i="27" s="1"/>
  <c r="AB62" i="27"/>
  <c r="AC62" i="27" s="1"/>
  <c r="Z62" i="27"/>
  <c r="AA62" i="27" s="1"/>
  <c r="R32" i="23"/>
  <c r="S32" i="23" s="1"/>
  <c r="T32" i="23"/>
  <c r="J102" i="24"/>
  <c r="K102" i="24" s="1"/>
  <c r="L102" i="24"/>
  <c r="J16" i="33"/>
  <c r="O91" i="17" s="1"/>
  <c r="J56" i="32"/>
  <c r="O88" i="17" s="1"/>
  <c r="L42" i="26"/>
  <c r="J42" i="26"/>
  <c r="K42" i="26" s="1"/>
  <c r="J22" i="26"/>
  <c r="K22" i="26" s="1"/>
  <c r="L22" i="26"/>
  <c r="L42" i="23"/>
  <c r="M42" i="23" s="1"/>
  <c r="J42" i="23"/>
  <c r="K42" i="23" s="1"/>
  <c r="R32" i="25"/>
  <c r="S32" i="25" s="1"/>
  <c r="T32" i="25"/>
  <c r="T12" i="26"/>
  <c r="R12" i="26"/>
  <c r="S12" i="26" s="1"/>
  <c r="Z12" i="26"/>
  <c r="AA12" i="26" s="1"/>
  <c r="AB12" i="26"/>
  <c r="R62" i="23"/>
  <c r="S62" i="23" s="1"/>
  <c r="T62" i="23"/>
  <c r="J6" i="32"/>
  <c r="O83" i="17" s="1"/>
  <c r="L32" i="25"/>
  <c r="J32" i="25"/>
  <c r="K32" i="25" s="1"/>
  <c r="J42" i="25"/>
  <c r="K42" i="25" s="1"/>
  <c r="L42" i="25"/>
  <c r="AB12" i="23"/>
  <c r="AC12" i="23" s="1"/>
  <c r="Z12" i="23"/>
  <c r="AA12" i="23" s="1"/>
  <c r="Z82" i="26"/>
  <c r="AA82" i="26" s="1"/>
  <c r="AB82" i="26"/>
  <c r="R102" i="26"/>
  <c r="S102" i="26" s="1"/>
  <c r="T102" i="26"/>
  <c r="R72" i="24"/>
  <c r="S72" i="24" s="1"/>
  <c r="T72" i="24"/>
  <c r="Z72" i="24"/>
  <c r="AA72" i="24" s="1"/>
  <c r="AB72" i="24"/>
  <c r="R122" i="24"/>
  <c r="S122" i="24" s="1"/>
  <c r="T122" i="24"/>
  <c r="Z122" i="26"/>
  <c r="AA122" i="26" s="1"/>
  <c r="AB122" i="26"/>
  <c r="Z102" i="24"/>
  <c r="AA102" i="24" s="1"/>
  <c r="AB102" i="24"/>
  <c r="Z32" i="27"/>
  <c r="AA32" i="27" s="1"/>
  <c r="AB32" i="27"/>
  <c r="AC32" i="27" s="1"/>
  <c r="R42" i="25"/>
  <c r="S42" i="25" s="1"/>
  <c r="T42" i="25"/>
  <c r="R42" i="26"/>
  <c r="S42" i="26" s="1"/>
  <c r="T42" i="26"/>
  <c r="Z122" i="24"/>
  <c r="AA122" i="24" s="1"/>
  <c r="AB122" i="24"/>
  <c r="J92" i="24"/>
  <c r="K92" i="24" s="1"/>
  <c r="L92" i="24"/>
  <c r="T32" i="34"/>
  <c r="U32" i="34" s="1"/>
  <c r="R32" i="34"/>
  <c r="S32" i="34" s="1"/>
  <c r="J122" i="26"/>
  <c r="K122" i="26" s="1"/>
  <c r="L122" i="26"/>
  <c r="AB32" i="24"/>
  <c r="Z32" i="24"/>
  <c r="AA32" i="24" s="1"/>
  <c r="R62" i="27"/>
  <c r="S62" i="27" s="1"/>
  <c r="T62" i="27"/>
  <c r="AB32" i="26"/>
  <c r="Z32" i="26"/>
  <c r="AA32" i="26" s="1"/>
  <c r="R72" i="26"/>
  <c r="S72" i="26" s="1"/>
  <c r="T72" i="26"/>
  <c r="T142" i="26"/>
  <c r="R142" i="26"/>
  <c r="S142" i="26" s="1"/>
  <c r="R12" i="23"/>
  <c r="S12" i="23" s="1"/>
  <c r="T12" i="23"/>
  <c r="J26" i="32"/>
  <c r="O85" i="17" s="1"/>
  <c r="L12" i="23"/>
  <c r="M12" i="23" s="1"/>
  <c r="J12" i="23"/>
  <c r="K12" i="23" s="1"/>
  <c r="L22" i="23"/>
  <c r="M22" i="23" s="1"/>
  <c r="J22" i="23"/>
  <c r="K22" i="23" s="1"/>
  <c r="R22" i="24"/>
  <c r="S22" i="24" s="1"/>
  <c r="T22" i="24"/>
  <c r="T22" i="23"/>
  <c r="R22" i="23"/>
  <c r="S22" i="23" s="1"/>
  <c r="T22" i="26"/>
  <c r="R22" i="26"/>
  <c r="S22" i="26" s="1"/>
  <c r="L82" i="24"/>
  <c r="J82" i="24"/>
  <c r="K82" i="24" s="1"/>
  <c r="L72" i="24"/>
  <c r="J72" i="24"/>
  <c r="K72" i="24" s="1"/>
  <c r="AB92" i="24"/>
  <c r="Z92" i="24"/>
  <c r="AA92" i="24" s="1"/>
  <c r="J6" i="33"/>
  <c r="O90" i="17" s="1"/>
  <c r="Z42" i="23"/>
  <c r="AA42" i="23" s="1"/>
  <c r="AB42" i="23"/>
  <c r="AC42" i="23" s="1"/>
  <c r="J22" i="34"/>
  <c r="K22" i="34" s="1"/>
  <c r="L22" i="34"/>
  <c r="R62" i="26"/>
  <c r="S62" i="26" s="1"/>
  <c r="T62" i="26"/>
  <c r="AB22" i="26"/>
  <c r="Z22" i="26"/>
  <c r="AA22" i="26" s="1"/>
  <c r="R82" i="24"/>
  <c r="S82" i="24" s="1"/>
  <c r="T82" i="24"/>
  <c r="R42" i="23"/>
  <c r="S42" i="23" s="1"/>
  <c r="T42" i="23"/>
  <c r="J42" i="24"/>
  <c r="K42" i="24" s="1"/>
  <c r="L42" i="24"/>
  <c r="L62" i="26"/>
  <c r="J62" i="26"/>
  <c r="K62" i="26" s="1"/>
  <c r="L22" i="25"/>
  <c r="J22" i="25"/>
  <c r="K22" i="25" s="1"/>
  <c r="T42" i="24"/>
  <c r="R42" i="24"/>
  <c r="S42" i="24" s="1"/>
  <c r="J16" i="32"/>
  <c r="O84" i="17" s="1"/>
  <c r="L52" i="23"/>
  <c r="M52" i="23" s="1"/>
  <c r="J52" i="23"/>
  <c r="K52" i="23" s="1"/>
  <c r="T22" i="25"/>
  <c r="R22" i="25"/>
  <c r="S22" i="25" s="1"/>
  <c r="Z62" i="23"/>
  <c r="AA62" i="23" s="1"/>
  <c r="AB62" i="23"/>
  <c r="AC62" i="23" s="1"/>
  <c r="J62" i="23"/>
  <c r="K62" i="23" s="1"/>
  <c r="L62" i="23"/>
  <c r="M62" i="23" s="1"/>
  <c r="Z32" i="25"/>
  <c r="AA32" i="25" s="1"/>
  <c r="AB32" i="25"/>
  <c r="J62" i="27"/>
  <c r="K62" i="27" s="1"/>
  <c r="L62" i="27"/>
  <c r="M62" i="27" s="1"/>
  <c r="M142" i="26" l="1"/>
  <c r="U142" i="26"/>
  <c r="AC142" i="26"/>
  <c r="AC122" i="26"/>
  <c r="U122" i="26"/>
  <c r="M122" i="26"/>
  <c r="M82" i="24"/>
  <c r="AC92" i="24"/>
  <c r="U122" i="24"/>
  <c r="U92" i="24"/>
  <c r="U102" i="24"/>
  <c r="M72" i="24"/>
  <c r="AC72" i="24"/>
  <c r="M102" i="24"/>
  <c r="AC122" i="24"/>
  <c r="AC102" i="24"/>
  <c r="U72" i="24"/>
  <c r="U82" i="24"/>
  <c r="M92" i="24"/>
  <c r="AC82" i="24"/>
  <c r="M122" i="24"/>
  <c r="Y53" i="27"/>
  <c r="I14" i="34"/>
  <c r="J12" i="34" s="1"/>
  <c r="K12" i="34" s="1"/>
  <c r="Q14" i="34"/>
  <c r="R12" i="34" s="1"/>
  <c r="S12" i="34" s="1"/>
  <c r="I53" i="27"/>
  <c r="L52" i="27" s="1"/>
  <c r="Q53" i="27"/>
  <c r="Z12" i="34"/>
  <c r="AA12" i="34" s="1"/>
  <c r="AB12" i="34"/>
  <c r="AC12" i="34" s="1"/>
  <c r="U62" i="26"/>
  <c r="Y15" i="27"/>
  <c r="Q15" i="27"/>
  <c r="K11" i="28"/>
  <c r="O11" i="28" s="1"/>
  <c r="I15" i="27"/>
  <c r="Q16" i="25"/>
  <c r="I16" i="25"/>
  <c r="Y16" i="25"/>
  <c r="U22" i="23"/>
  <c r="U62" i="27"/>
  <c r="M12" i="24"/>
  <c r="M52" i="26"/>
  <c r="AC42" i="24"/>
  <c r="AC22" i="24"/>
  <c r="AC32" i="25"/>
  <c r="U42" i="24"/>
  <c r="U42" i="23"/>
  <c r="U22" i="24"/>
  <c r="U42" i="26"/>
  <c r="AC82" i="26"/>
  <c r="M32" i="26"/>
  <c r="U52" i="26"/>
  <c r="M32" i="24"/>
  <c r="AC72" i="26"/>
  <c r="M72" i="26"/>
  <c r="M22" i="25"/>
  <c r="M22" i="34"/>
  <c r="U72" i="26"/>
  <c r="M32" i="25"/>
  <c r="M22" i="26"/>
  <c r="U32" i="23"/>
  <c r="U82" i="26"/>
  <c r="U12" i="24"/>
  <c r="AC42" i="26"/>
  <c r="AC22" i="26"/>
  <c r="U22" i="25"/>
  <c r="U42" i="25"/>
  <c r="I54" i="24"/>
  <c r="Q54" i="24"/>
  <c r="Y54" i="24"/>
  <c r="U12" i="26"/>
  <c r="AC12" i="24"/>
  <c r="AC42" i="25"/>
  <c r="AC22" i="25"/>
  <c r="U32" i="24"/>
  <c r="U102" i="26"/>
  <c r="U12" i="23"/>
  <c r="U62" i="23"/>
  <c r="U32" i="25"/>
  <c r="AC52" i="26"/>
  <c r="U52" i="23"/>
  <c r="M62" i="26"/>
  <c r="AC32" i="26"/>
  <c r="AC32" i="24"/>
  <c r="M42" i="25"/>
  <c r="M42" i="26"/>
  <c r="M82" i="26"/>
  <c r="M22" i="24"/>
  <c r="Q44" i="27"/>
  <c r="I44" i="27"/>
  <c r="Y44" i="27"/>
  <c r="M42" i="24"/>
  <c r="U22" i="26"/>
  <c r="AC12" i="26"/>
  <c r="Q95" i="26"/>
  <c r="I95" i="26"/>
  <c r="Y95" i="26"/>
  <c r="AC62" i="26"/>
  <c r="M32" i="34"/>
  <c r="M12" i="26"/>
  <c r="U22" i="27"/>
  <c r="U32" i="26"/>
  <c r="U32" i="27"/>
  <c r="J52" i="27" l="1"/>
  <c r="K52" i="27" s="1"/>
  <c r="L12" i="34"/>
  <c r="M52" i="27"/>
  <c r="R52" i="27"/>
  <c r="S52" i="27" s="1"/>
  <c r="T52" i="27"/>
  <c r="U52" i="27" s="1"/>
  <c r="T12" i="34"/>
  <c r="U12" i="34" s="1"/>
  <c r="Z52" i="27"/>
  <c r="AA52" i="27" s="1"/>
  <c r="AB52" i="27"/>
  <c r="AC52" i="27" s="1"/>
  <c r="J42" i="27"/>
  <c r="K42" i="27" s="1"/>
  <c r="L42" i="27"/>
  <c r="M42" i="27" s="1"/>
  <c r="L52" i="24"/>
  <c r="J52" i="24"/>
  <c r="K52" i="24" s="1"/>
  <c r="Z12" i="27"/>
  <c r="AA12" i="27" s="1"/>
  <c r="AB12" i="27"/>
  <c r="AC12" i="27" s="1"/>
  <c r="AB42" i="27"/>
  <c r="AC42" i="27" s="1"/>
  <c r="Z42" i="27"/>
  <c r="AA42" i="27" s="1"/>
  <c r="T52" i="24"/>
  <c r="R52" i="24"/>
  <c r="S52" i="24" s="1"/>
  <c r="T12" i="27"/>
  <c r="R12" i="27"/>
  <c r="S12" i="27" s="1"/>
  <c r="T92" i="26"/>
  <c r="R92" i="26"/>
  <c r="S92" i="26" s="1"/>
  <c r="R42" i="27"/>
  <c r="S42" i="27" s="1"/>
  <c r="T42" i="27"/>
  <c r="L92" i="26"/>
  <c r="M92" i="26" s="1"/>
  <c r="J92" i="26"/>
  <c r="K92" i="26" s="1"/>
  <c r="AB12" i="25"/>
  <c r="Z12" i="25"/>
  <c r="AA12" i="25" s="1"/>
  <c r="M12" i="34"/>
  <c r="J12" i="25"/>
  <c r="K12" i="25" s="1"/>
  <c r="L12" i="25"/>
  <c r="R12" i="25"/>
  <c r="S12" i="25" s="1"/>
  <c r="T12" i="25"/>
  <c r="J12" i="27"/>
  <c r="K12" i="27" s="1"/>
  <c r="L12" i="27"/>
  <c r="M12" i="27" s="1"/>
  <c r="Z92" i="26"/>
  <c r="AA92" i="26" s="1"/>
  <c r="AB92" i="26"/>
  <c r="AC92" i="26" s="1"/>
  <c r="Z52" i="24"/>
  <c r="AA52" i="24" s="1"/>
  <c r="AB52" i="24"/>
  <c r="P11" i="28"/>
  <c r="O10" i="28"/>
  <c r="AC12" i="25" l="1"/>
  <c r="U12" i="25"/>
  <c r="AC52" i="24"/>
  <c r="M12" i="25"/>
  <c r="U92" i="26"/>
  <c r="U12" i="27"/>
  <c r="M52" i="24"/>
  <c r="U42" i="27"/>
  <c r="U52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Grace Shoong</author>
  </authors>
  <commentList>
    <comment ref="N65" authorId="0" shapeId="0" xr:uid="{9F14FFB0-DD4D-4901-9F78-82017ACF92D1}">
      <text>
        <r>
          <rPr>
            <sz val="9"/>
            <color indexed="81"/>
            <rFont val="Tahoma"/>
            <family val="2"/>
          </rPr>
          <t>37g = 50ml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Grace Shoong</author>
  </authors>
  <commentList>
    <comment ref="F15" authorId="0" shapeId="0" xr:uid="{09E059B5-CB68-4E79-AD5A-CE2A294E6110}">
      <text>
        <r>
          <rPr>
            <sz val="9"/>
            <color indexed="81"/>
            <rFont val="Tahoma"/>
            <family val="2"/>
          </rPr>
          <t>37g = 50ml</t>
        </r>
      </text>
    </comment>
    <comment ref="F22" authorId="0" shapeId="0" xr:uid="{E1FE72EE-534D-464B-B32F-1EDC72F2FBEC}">
      <text>
        <r>
          <rPr>
            <b/>
            <sz val="9"/>
            <color indexed="81"/>
            <rFont val="Tahoma"/>
            <family val="2"/>
          </rPr>
          <t>350cc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5" authorId="0" shapeId="0" xr:uid="{77C8B2C4-793B-4811-9629-BDC29F042143}">
      <text>
        <r>
          <rPr>
            <sz val="9"/>
            <color indexed="81"/>
            <rFont val="Tahoma"/>
            <family val="2"/>
          </rPr>
          <t>37g = 50ml</t>
        </r>
      </text>
    </comment>
    <comment ref="F32" authorId="0" shapeId="0" xr:uid="{70EC6C2E-3E28-4E85-8AC3-29093A8F2749}">
      <text>
        <r>
          <rPr>
            <b/>
            <sz val="9"/>
            <color indexed="81"/>
            <rFont val="Tahoma"/>
            <family val="2"/>
          </rPr>
          <t xml:space="preserve">300cc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<sst xmlns="http://schemas.openxmlformats.org/spreadsheetml/2006/main" count="1799" uniqueCount="244">
  <si>
    <t>Cold Water</t>
  </si>
  <si>
    <t>Pack Size</t>
  </si>
  <si>
    <t xml:space="preserve">Ingredient </t>
  </si>
  <si>
    <t>Manufacturer</t>
  </si>
  <si>
    <t>Distributor</t>
  </si>
  <si>
    <t>Distributor #</t>
  </si>
  <si>
    <t>Total Pack Size</t>
  </si>
  <si>
    <t>Unit</t>
  </si>
  <si>
    <t>Cost/pack</t>
  </si>
  <si>
    <t>g</t>
  </si>
  <si>
    <t/>
  </si>
  <si>
    <r>
      <t>Other Cost</t>
    </r>
    <r>
      <rPr>
        <b/>
        <sz val="11"/>
        <color rgb="FFFF0000"/>
        <rFont val="Calibri"/>
        <family val="2"/>
        <scheme val="minor"/>
      </rPr>
      <t xml:space="preserve"> *</t>
    </r>
  </si>
  <si>
    <t>Large</t>
  </si>
  <si>
    <t>Recipe</t>
  </si>
  <si>
    <t>Ingredient</t>
  </si>
  <si>
    <t>Quantity</t>
  </si>
  <si>
    <t>COGS</t>
  </si>
  <si>
    <r>
      <t>COGS</t>
    </r>
    <r>
      <rPr>
        <b/>
        <sz val="11"/>
        <color rgb="FFFF0000"/>
        <rFont val="Calibri"/>
        <family val="2"/>
        <scheme val="minor"/>
      </rPr>
      <t xml:space="preserve"> *</t>
    </r>
  </si>
  <si>
    <t>QB #</t>
  </si>
  <si>
    <t>COMMENTS</t>
  </si>
  <si>
    <t>TOPPINGS &amp; OTHER</t>
  </si>
  <si>
    <t>Price as of:</t>
  </si>
  <si>
    <t>Cost/unit
(g)</t>
  </si>
  <si>
    <t>Product Image</t>
  </si>
  <si>
    <t>Food Cost</t>
  </si>
  <si>
    <t>Yogen Fruz Tier Pricing-CND</t>
  </si>
  <si>
    <t>cc</t>
  </si>
  <si>
    <t>Ice</t>
  </si>
  <si>
    <t>Strawberry Syrup</t>
  </si>
  <si>
    <t>ea</t>
  </si>
  <si>
    <t>Tea</t>
  </si>
  <si>
    <t>Pineapple Syrup</t>
  </si>
  <si>
    <t>Fresh Lime</t>
  </si>
  <si>
    <t>FRESH FRUITS</t>
  </si>
  <si>
    <t>16oz / 500cc</t>
  </si>
  <si>
    <t>24oz / 700cc</t>
  </si>
  <si>
    <t>32oz / 1000cc</t>
  </si>
  <si>
    <t>bs</t>
  </si>
  <si>
    <t>Milk Powder</t>
  </si>
  <si>
    <t>Ceylon Tea</t>
  </si>
  <si>
    <t>squeeze</t>
  </si>
  <si>
    <t>scoop</t>
  </si>
  <si>
    <t>Creamer</t>
  </si>
  <si>
    <t>slice</t>
  </si>
  <si>
    <t>Soda Water</t>
  </si>
  <si>
    <t>ml</t>
  </si>
  <si>
    <t xml:space="preserve">Green Apple Soda with strawberry popping </t>
  </si>
  <si>
    <t>Green Apple Syrup</t>
  </si>
  <si>
    <t>Lychee Syrup</t>
  </si>
  <si>
    <t>Strawberry Popping Boba</t>
  </si>
  <si>
    <t>Mango Popping Boba</t>
  </si>
  <si>
    <t>Lychee Popping Boba</t>
  </si>
  <si>
    <t>Hot Water</t>
  </si>
  <si>
    <t>Coconut Powder</t>
  </si>
  <si>
    <t>Matcha Powder</t>
  </si>
  <si>
    <t>Taro Powder</t>
  </si>
  <si>
    <t>Blueberry Mango Slush</t>
  </si>
  <si>
    <t>Coconut Milk Slush</t>
  </si>
  <si>
    <t>Mango Slush</t>
  </si>
  <si>
    <t>Matcha Slush</t>
  </si>
  <si>
    <t>Pina Colada Slush</t>
  </si>
  <si>
    <t>Strawberry Banana Slush</t>
  </si>
  <si>
    <t>Taro Milk Slush</t>
  </si>
  <si>
    <t>Watermelon Slush</t>
  </si>
  <si>
    <t>Coconut Milk Tea</t>
  </si>
  <si>
    <t>Matcha Milk Tea</t>
  </si>
  <si>
    <t>Taro Milk Tea</t>
  </si>
  <si>
    <t>Milk</t>
  </si>
  <si>
    <t>Aloe Vera</t>
  </si>
  <si>
    <t>Lychee Jelly</t>
  </si>
  <si>
    <t>Matcha Green Tea Powder</t>
  </si>
  <si>
    <t>Fructose Syrup</t>
  </si>
  <si>
    <t>Syrup</t>
  </si>
  <si>
    <t>Sugar</t>
  </si>
  <si>
    <t>Water</t>
  </si>
  <si>
    <t>Puree</t>
  </si>
  <si>
    <t>Lime Quarters</t>
  </si>
  <si>
    <t>gs</t>
  </si>
  <si>
    <t>Lime Slices</t>
  </si>
  <si>
    <t>Sodastream Carbonator</t>
  </si>
  <si>
    <t>Brown Sugar Latte</t>
  </si>
  <si>
    <t>Toppings</t>
  </si>
  <si>
    <t>Menu Price</t>
  </si>
  <si>
    <t>Cost per unit (G)</t>
  </si>
  <si>
    <t>Average</t>
  </si>
  <si>
    <t>Category</t>
  </si>
  <si>
    <t>Regular</t>
  </si>
  <si>
    <t>IQF FRUITS</t>
  </si>
  <si>
    <r>
      <rPr>
        <b/>
        <sz val="11"/>
        <color rgb="FFC00000"/>
        <rFont val="Calibri"/>
        <family val="2"/>
        <scheme val="minor"/>
      </rPr>
      <t>Tea Amount:</t>
    </r>
    <r>
      <rPr>
        <sz val="11"/>
        <color theme="1"/>
        <rFont val="Calibri"/>
        <family val="2"/>
        <scheme val="minor"/>
      </rPr>
      <t xml:space="preserve"> Reg 150, Lg 220, XLg 300</t>
    </r>
  </si>
  <si>
    <t xml:space="preserve">Pineapple Soda with lychee popping </t>
  </si>
  <si>
    <t>QUILITEAS</t>
  </si>
  <si>
    <t>slotted spoon</t>
  </si>
  <si>
    <t>X</t>
  </si>
  <si>
    <r>
      <t xml:space="preserve">COGS </t>
    </r>
    <r>
      <rPr>
        <b/>
        <sz val="11"/>
        <color rgb="FFFF0000"/>
        <rFont val="Calibri"/>
        <family val="2"/>
        <scheme val="minor"/>
      </rPr>
      <t>*</t>
    </r>
  </si>
  <si>
    <t>IQF Blueberry</t>
  </si>
  <si>
    <t>IQF Mango</t>
  </si>
  <si>
    <t>oz</t>
  </si>
  <si>
    <t>IQF Pineapple</t>
  </si>
  <si>
    <t>IQF Strawberry</t>
  </si>
  <si>
    <t>IQF Banana</t>
  </si>
  <si>
    <t>Sugar, White</t>
  </si>
  <si>
    <r>
      <rPr>
        <b/>
        <sz val="11"/>
        <color rgb="FFC00000"/>
        <rFont val="Calibri"/>
        <family val="2"/>
        <scheme val="minor"/>
      </rPr>
      <t>Tea Amount:</t>
    </r>
    <r>
      <rPr>
        <sz val="11"/>
        <color theme="1"/>
        <rFont val="Calibri"/>
        <family val="2"/>
        <scheme val="minor"/>
      </rPr>
      <t xml:space="preserve"> Reg 150, Lg 220, XLg 350</t>
    </r>
  </si>
  <si>
    <t>Dragon Fruit Green Tea</t>
  </si>
  <si>
    <t>Black Milk Tea with Tapioca</t>
  </si>
  <si>
    <t>Mango Green Tea</t>
  </si>
  <si>
    <t>Passion Fruit Green Tea</t>
  </si>
  <si>
    <t>Pineapple Green Tea</t>
  </si>
  <si>
    <t>Strawberry Green Tea</t>
  </si>
  <si>
    <t>n/a</t>
  </si>
  <si>
    <t>wire scoop</t>
  </si>
  <si>
    <t>Fresh Watermelon, Diced</t>
  </si>
  <si>
    <t>Fresh Fruit</t>
  </si>
  <si>
    <t>Sealing Film</t>
  </si>
  <si>
    <t>JUICE &amp; DRINKS</t>
  </si>
  <si>
    <r>
      <rPr>
        <b/>
        <sz val="11"/>
        <color theme="1"/>
        <rFont val="Calibri"/>
        <family val="2"/>
        <scheme val="minor"/>
      </rPr>
      <t xml:space="preserve">Prepared by: </t>
    </r>
    <r>
      <rPr>
        <sz val="11"/>
        <color theme="1"/>
        <rFont val="Calibri"/>
        <family val="2"/>
        <scheme val="minor"/>
      </rPr>
      <t>Grace Shoong [grace@yogenfruz.com)</t>
    </r>
  </si>
  <si>
    <t>Homogenized Milk</t>
  </si>
  <si>
    <t>Fresh Basil</t>
  </si>
  <si>
    <t>Fructose syrup</t>
  </si>
  <si>
    <t>Cost per Gram</t>
  </si>
  <si>
    <t>Cost</t>
  </si>
  <si>
    <t>Lemon Juice</t>
  </si>
  <si>
    <t>topscp</t>
  </si>
  <si>
    <t>Lychee jelly</t>
  </si>
  <si>
    <t>Wild Cherry Syrup</t>
  </si>
  <si>
    <t>IQF Cherry</t>
  </si>
  <si>
    <t>Basil Syrup Mixture</t>
  </si>
  <si>
    <t>Cherry Syrup Mixture</t>
  </si>
  <si>
    <t>Blue Curacao Syrup</t>
  </si>
  <si>
    <t>Blue Curacao Aiyu Jelly</t>
  </si>
  <si>
    <t>Matcha Mixture</t>
  </si>
  <si>
    <t>Premade Tapioca</t>
  </si>
  <si>
    <t>SYRUP MIXTURES</t>
  </si>
  <si>
    <t>PREMADE TOPPINGS</t>
  </si>
  <si>
    <t>Premade Blue Curacao Aiyu Jelly</t>
  </si>
  <si>
    <t>Habanero Syrup</t>
  </si>
  <si>
    <t>Fresh Red Chili</t>
  </si>
  <si>
    <t>Cream Foam</t>
  </si>
  <si>
    <t>All For One Boba</t>
  </si>
  <si>
    <t>Ocean Mixture</t>
  </si>
  <si>
    <t>Blue Spirulina Powder</t>
  </si>
  <si>
    <t>Crystal Ball Boba</t>
  </si>
  <si>
    <t>Oat Popping Boba</t>
  </si>
  <si>
    <t>tea</t>
  </si>
  <si>
    <t>milk</t>
  </si>
  <si>
    <t>Passion Fruit Jam</t>
  </si>
  <si>
    <t>water</t>
  </si>
  <si>
    <t>X-CHECK
PriceList</t>
  </si>
  <si>
    <t>X-CHECK
OrderGuide</t>
  </si>
  <si>
    <t>X-CHECK
SpecialOrder</t>
  </si>
  <si>
    <t>X-CHECK
FruzTea</t>
  </si>
  <si>
    <t>GFS/ONT</t>
  </si>
  <si>
    <t>_</t>
  </si>
  <si>
    <t>Jelly/Boba</t>
  </si>
  <si>
    <t>Wire scoop</t>
  </si>
  <si>
    <t>Mango Soda with mango popping boba</t>
  </si>
  <si>
    <t>Strawberry Soda with lychee boba</t>
  </si>
  <si>
    <t>Passion Fruit Soda with lychee popping boba</t>
  </si>
  <si>
    <t xml:space="preserve">Lychee Soda with strawberry popping boba </t>
  </si>
  <si>
    <r>
      <t xml:space="preserve">Strawberry Basil Green Tea 
</t>
    </r>
    <r>
      <rPr>
        <b/>
        <sz val="11"/>
        <color rgb="FFC00000"/>
        <rFont val="Calibri"/>
        <family val="2"/>
        <scheme val="minor"/>
      </rPr>
      <t>PROMO MENU: 03/06/2024 - 06/04/2024</t>
    </r>
  </si>
  <si>
    <r>
      <t xml:space="preserve">Lemon Cherry Green Tea 
</t>
    </r>
    <r>
      <rPr>
        <b/>
        <sz val="11"/>
        <color rgb="FFC00000"/>
        <rFont val="Calibri"/>
        <family val="2"/>
        <scheme val="minor"/>
      </rPr>
      <t>PROMO MENU: 06/05/2024 - 10/01/2024</t>
    </r>
  </si>
  <si>
    <t>Small</t>
  </si>
  <si>
    <t>Small (16oz / 500cc) CDN</t>
  </si>
  <si>
    <t>Regular (24oz / 700cc) CDN</t>
  </si>
  <si>
    <t>Large (32oz / 1000cc) CDN</t>
  </si>
  <si>
    <t>Walnut Pieces</t>
  </si>
  <si>
    <t>Pumpkin Puree</t>
  </si>
  <si>
    <t>Pumpkin Pie Spice</t>
  </si>
  <si>
    <t>Walnut pieces</t>
  </si>
  <si>
    <t>Kraft Paper Sleeve</t>
  </si>
  <si>
    <r>
      <rPr>
        <sz val="11"/>
        <color rgb="FFFF0000"/>
        <rFont val="Calibri"/>
        <family val="2"/>
        <scheme val="minor"/>
      </rPr>
      <t xml:space="preserve">* </t>
    </r>
    <r>
      <rPr>
        <sz val="11"/>
        <color theme="1"/>
        <rFont val="Calibri"/>
        <family val="2"/>
        <scheme val="minor"/>
      </rPr>
      <t>Other Cost includes Fruz Tea cup, boba straw and sealing Film/Lid.</t>
    </r>
  </si>
  <si>
    <t>Mango Jam</t>
  </si>
  <si>
    <t>jam</t>
  </si>
  <si>
    <t>Oat Latte Vanilla</t>
  </si>
  <si>
    <t>10-24oz hot drink cup lid, White</t>
  </si>
  <si>
    <t>16oz hot drink cup</t>
  </si>
  <si>
    <r>
      <rPr>
        <sz val="11"/>
        <color rgb="FFFF0000"/>
        <rFont val="Calibri"/>
        <family val="2"/>
        <scheme val="minor"/>
      </rPr>
      <t xml:space="preserve">* </t>
    </r>
    <r>
      <rPr>
        <sz val="11"/>
        <color theme="1"/>
        <rFont val="Calibri"/>
        <family val="2"/>
        <scheme val="minor"/>
      </rPr>
      <t>Other Cost includes Fruz Tea cup, Sip Lid and Sleeve.</t>
    </r>
  </si>
  <si>
    <t>CNE 2024</t>
  </si>
  <si>
    <t>Note: CNE $1</t>
  </si>
  <si>
    <t>X CNE</t>
  </si>
  <si>
    <r>
      <t xml:space="preserve">Hot Pumpkin Chai 
</t>
    </r>
    <r>
      <rPr>
        <b/>
        <sz val="11"/>
        <color rgb="FFC00000"/>
        <rFont val="Calibri"/>
        <family val="2"/>
        <scheme val="minor"/>
      </rPr>
      <t>PROMO MENU: 09/16/2024 - 12/31/2024</t>
    </r>
  </si>
  <si>
    <r>
      <rPr>
        <b/>
        <sz val="11"/>
        <color rgb="FFC00000"/>
        <rFont val="Calibri"/>
        <family val="2"/>
        <scheme val="minor"/>
      </rPr>
      <t>Tea Amount (Black Milk Tea):</t>
    </r>
    <r>
      <rPr>
        <sz val="11"/>
        <color theme="1"/>
        <rFont val="Calibri"/>
        <family val="2"/>
        <scheme val="minor"/>
      </rPr>
      <t xml:space="preserve"> Reg 170, Lg 250, XLg 350</t>
    </r>
  </si>
  <si>
    <r>
      <t xml:space="preserve">Iced Pumpkin Chai 
</t>
    </r>
    <r>
      <rPr>
        <b/>
        <sz val="11"/>
        <color rgb="FFC00000"/>
        <rFont val="Calibri"/>
        <family val="2"/>
        <scheme val="minor"/>
      </rPr>
      <t>PROMO MENU: 09/16/2024 - 12/31/2024</t>
    </r>
  </si>
  <si>
    <t>Maple Syrup</t>
  </si>
  <si>
    <t>2025 LTO</t>
  </si>
  <si>
    <r>
      <rPr>
        <b/>
        <sz val="11"/>
        <color rgb="FFC00000"/>
        <rFont val="Calibri"/>
        <family val="2"/>
        <scheme val="minor"/>
      </rPr>
      <t>Tea Amount:</t>
    </r>
    <r>
      <rPr>
        <sz val="11"/>
        <color theme="1"/>
        <rFont val="Calibri"/>
        <family val="2"/>
        <scheme val="minor"/>
      </rPr>
      <t xml:space="preserve"> Reg 150, Lg 200, XLg 300</t>
    </r>
  </si>
  <si>
    <t>Mango jam</t>
  </si>
  <si>
    <t>Brown Sugar Crystal Ball Jelly</t>
  </si>
  <si>
    <t>Tapioca Pearls</t>
  </si>
  <si>
    <t>Aiyu Flavor Powder</t>
  </si>
  <si>
    <t>Pudding Flavor Powder</t>
  </si>
  <si>
    <t>White Mochi Premixed Powder</t>
  </si>
  <si>
    <t>Brown Sugar Syrup</t>
  </si>
  <si>
    <t>Plant Fiber Wrapped Straw 12*240mm (ü)</t>
  </si>
  <si>
    <t>Plant Fiber Wrapped Straw 8*240mm (ü)</t>
  </si>
  <si>
    <t>16oz/500cc PP Tall Boba Cup (Fruz Tea)</t>
  </si>
  <si>
    <t>24oz/700cc PP Tall Boba Cup (Fruz Tea)</t>
  </si>
  <si>
    <t>Jasmine Tea</t>
  </si>
  <si>
    <t>Blueberry Syrup</t>
  </si>
  <si>
    <t>Lemon juice</t>
  </si>
  <si>
    <t>2025 LTO?</t>
  </si>
  <si>
    <t>2024 LTO PUMPKIN SPICE.</t>
  </si>
  <si>
    <t>2024 CNE.</t>
  </si>
  <si>
    <t>2025 LTO MAPLE PECAN.</t>
  </si>
  <si>
    <t>Pitaya Puree</t>
  </si>
  <si>
    <t>2023 CNE.</t>
  </si>
  <si>
    <t>INACTIVE / DISCONTINUED ITEMS</t>
  </si>
  <si>
    <t>2024 CHERRY LEMON.</t>
  </si>
  <si>
    <t>2024 STRAWBERRRY BASIL.</t>
  </si>
  <si>
    <t>Skor Chocolate pieces</t>
  </si>
  <si>
    <t>FLAVORING</t>
  </si>
  <si>
    <t>PACKAGING</t>
  </si>
  <si>
    <t>Frozen Raspberry Puree</t>
  </si>
  <si>
    <t>Lemon Slices</t>
  </si>
  <si>
    <t>Fresh Lemon</t>
  </si>
  <si>
    <t>IQF Raspberry</t>
  </si>
  <si>
    <t>2025 FRUITY GRANOLA.</t>
  </si>
  <si>
    <r>
      <t xml:space="preserve">Blueberry Raspberry Slush (V2) 
</t>
    </r>
    <r>
      <rPr>
        <b/>
        <sz val="11"/>
        <color rgb="FFC00000"/>
        <rFont val="Calibri"/>
        <family val="2"/>
        <scheme val="minor"/>
      </rPr>
      <t>PROMO MENU: SUMMER 2005</t>
    </r>
  </si>
  <si>
    <r>
      <t xml:space="preserve">Blueberry Raspberry Slush (V1) 
</t>
    </r>
    <r>
      <rPr>
        <b/>
        <sz val="11"/>
        <color rgb="FFC00000"/>
        <rFont val="Calibri"/>
        <family val="2"/>
        <scheme val="minor"/>
      </rPr>
      <t>PROMO MENU: SUMMER 2005</t>
    </r>
  </si>
  <si>
    <t>Pumpkin SpIce Sauce Mixture</t>
  </si>
  <si>
    <t>Pumpkin Spice Sauce Mixture</t>
  </si>
  <si>
    <t>Raspberry Sauce Mixture</t>
  </si>
  <si>
    <t>32oz/1000cc Clear Cold Drink cup</t>
  </si>
  <si>
    <t>32oz/1000cc flat lid</t>
  </si>
  <si>
    <r>
      <t xml:space="preserve">Iced Maple Black Milk Tea 
</t>
    </r>
    <r>
      <rPr>
        <b/>
        <sz val="11"/>
        <color rgb="FFC00000"/>
        <rFont val="Calibri"/>
        <family val="2"/>
        <scheme val="minor"/>
      </rPr>
      <t>PROMO MENU: TBD/2025</t>
    </r>
  </si>
  <si>
    <r>
      <t xml:space="preserve">Hot Maple Black Milk Tea 
</t>
    </r>
    <r>
      <rPr>
        <b/>
        <sz val="11"/>
        <color rgb="FFC00000"/>
        <rFont val="Calibri"/>
        <family val="2"/>
        <scheme val="minor"/>
      </rPr>
      <t>PROMO MENU: TBD/2025</t>
    </r>
  </si>
  <si>
    <r>
      <t xml:space="preserve">Hot Maple Black Milk Tea with Oat Popping Boba 
</t>
    </r>
    <r>
      <rPr>
        <b/>
        <sz val="11"/>
        <color rgb="FFC00000"/>
        <rFont val="Calibri"/>
        <family val="2"/>
        <scheme val="minor"/>
      </rPr>
      <t>PROMO MENU: TBD/2025</t>
    </r>
  </si>
  <si>
    <t>Passion Fruit Syrup</t>
  </si>
  <si>
    <t>Mango syrup</t>
  </si>
  <si>
    <t>syrup</t>
  </si>
  <si>
    <t>Mango Syrup</t>
  </si>
  <si>
    <t>JAM/SYRUP?</t>
  </si>
  <si>
    <r>
      <t xml:space="preserve">Mango Green Tea
</t>
    </r>
    <r>
      <rPr>
        <b/>
        <sz val="11"/>
        <color rgb="FFC00000"/>
        <rFont val="Calibri"/>
        <family val="2"/>
        <scheme val="minor"/>
      </rPr>
      <t>ORIGINAL (WITH JAM) - SAMPLE A</t>
    </r>
  </si>
  <si>
    <r>
      <t xml:space="preserve">Mango Green Tea
</t>
    </r>
    <r>
      <rPr>
        <b/>
        <sz val="11"/>
        <color rgb="FFC00000"/>
        <rFont val="Calibri"/>
        <family val="2"/>
        <scheme val="minor"/>
      </rPr>
      <t xml:space="preserve"> (WITH SYRUP) - SAMPLE B</t>
    </r>
  </si>
  <si>
    <r>
      <t xml:space="preserve">Mango Green Tea
</t>
    </r>
    <r>
      <rPr>
        <b/>
        <sz val="11"/>
        <color rgb="FFC00000"/>
        <rFont val="Calibri"/>
        <family val="2"/>
        <scheme val="minor"/>
      </rPr>
      <t>IMPROVED VERSION (WITH JAM) - SAMPLE C</t>
    </r>
  </si>
  <si>
    <r>
      <t xml:space="preserve">Passion Fruit Green Tea
</t>
    </r>
    <r>
      <rPr>
        <b/>
        <sz val="11"/>
        <color rgb="FFC00000"/>
        <rFont val="Calibri"/>
        <family val="2"/>
        <scheme val="minor"/>
      </rPr>
      <t>ORIGINAL (WITH JAM) - SAMPLE A</t>
    </r>
  </si>
  <si>
    <r>
      <t xml:space="preserve">Passion Fruit Green Tea
</t>
    </r>
    <r>
      <rPr>
        <b/>
        <sz val="11"/>
        <color rgb="FFC00000"/>
        <rFont val="Calibri"/>
        <family val="2"/>
        <scheme val="minor"/>
      </rPr>
      <t xml:space="preserve"> (WITH SYRUP) - SAMPLE B</t>
    </r>
  </si>
  <si>
    <r>
      <t xml:space="preserve">Passion Fruit Green Tea
</t>
    </r>
    <r>
      <rPr>
        <b/>
        <sz val="11"/>
        <color rgb="FFC00000"/>
        <rFont val="Calibri"/>
        <family val="2"/>
        <scheme val="minor"/>
      </rPr>
      <t>IMPROVED VERSION (WITH JAM) - SAMPLE C</t>
    </r>
  </si>
  <si>
    <r>
      <t xml:space="preserve">Mango Slush
</t>
    </r>
    <r>
      <rPr>
        <b/>
        <sz val="11"/>
        <color rgb="FFC00000"/>
        <rFont val="Calibri"/>
        <family val="2"/>
        <scheme val="minor"/>
      </rPr>
      <t>ORIGINAL (WITH JAM) - SAMPLE A</t>
    </r>
  </si>
  <si>
    <r>
      <t xml:space="preserve">Mango Slush 
</t>
    </r>
    <r>
      <rPr>
        <b/>
        <sz val="11"/>
        <color rgb="FFC00000"/>
        <rFont val="Calibri"/>
        <family val="2"/>
        <scheme val="minor"/>
      </rPr>
      <t>(WITH SYRUP) - SAMPLE B</t>
    </r>
  </si>
  <si>
    <r>
      <t xml:space="preserve">Mango Slush 
</t>
    </r>
    <r>
      <rPr>
        <b/>
        <sz val="11"/>
        <color rgb="FFC00000"/>
        <rFont val="Calibri"/>
        <family val="2"/>
        <scheme val="minor"/>
      </rPr>
      <t>IMPROVED VERSION (WITH JAM) - SAMPLE C</t>
    </r>
  </si>
  <si>
    <t>Passion Fruit syrup</t>
  </si>
  <si>
    <t>REPLACED WITH LYCHEE JELLY FOR DRAGON FRUIT AND PASSIONFRUIT LIME GREEN TEA.</t>
  </si>
  <si>
    <t>Passionfruit Lime Juice with Lychee Jelly</t>
  </si>
  <si>
    <r>
      <t xml:space="preserve">Brown Sugar Oat Latte
</t>
    </r>
    <r>
      <rPr>
        <b/>
        <sz val="11"/>
        <color rgb="FFC00000"/>
        <rFont val="Calibri"/>
        <family val="2"/>
        <scheme val="minor"/>
      </rPr>
      <t>PROMO MENU: TBD/2025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</si>
</sst>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_-&quot;$&quot;* #,##0.0000_-;\-&quot;$&quot;* #,##0.0000_-;_-&quot;$&quot;* &quot;-&quot;??_-;_-@_-"/>
    <numFmt numFmtId="168" formatCode="_-&quot;$&quot;* #,##0.000_-;\-&quot;$&quot;* #,##0.000_-;_-&quot;$&quot;* &quot;-&quot;??_-;_-@_-"/>
    <numFmt numFmtId="169" formatCode="_(&quot;$&quot;* #,##0.000_);_(&quot;$&quot;* \(#,##0.000\);_(&quot;$&quot;* &quot;-&quot;??_);_(@_)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0" applyNumberFormat="0" applyBorder="0" applyAlignment="0" applyProtection="0"/>
    <xf numFmtId="0" fontId="16" fillId="8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10" applyNumberFormat="0" applyAlignment="0" applyProtection="0"/>
    <xf numFmtId="0" fontId="19" fillId="11" borderId="11" applyNumberFormat="0" applyAlignment="0" applyProtection="0"/>
    <xf numFmtId="0" fontId="20" fillId="11" borderId="10" applyNumberFormat="0" applyAlignment="0" applyProtection="0"/>
    <xf numFmtId="0" fontId="21" fillId="0" borderId="12" applyNumberFormat="0" applyFill="0" applyAlignment="0" applyProtection="0"/>
    <xf numFmtId="0" fontId="9" fillId="12" borderId="13" applyNumberFormat="0" applyAlignment="0" applyProtection="0"/>
    <xf numFmtId="0" fontId="5" fillId="0" borderId="0" applyNumberFormat="0" applyFill="0" applyBorder="0" applyAlignment="0" applyProtection="0"/>
    <xf numFmtId="0" fontId="4" fillId="13" borderId="14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5" applyNumberFormat="0" applyFill="0" applyAlignment="0" applyProtection="0"/>
    <xf numFmtId="0" fontId="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164" fontId="23" fillId="0" borderId="0" applyFont="0" applyFill="0" applyBorder="0" applyAlignment="0" applyProtection="0"/>
  </cellStyleXfs>
  <cellXfs count="116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2" fillId="0" borderId="0" xfId="0" applyFont="1"/>
    <xf numFmtId="0" fontId="0" fillId="0" borderId="0" xfId="0" applyAlignment="1">
      <alignment wrapText="1"/>
    </xf>
    <xf numFmtId="0" fontId="1" fillId="0" borderId="2" xfId="0" applyFont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0" fillId="4" borderId="2" xfId="0" applyFill="1" applyBorder="1" applyAlignment="1">
      <alignment horizontal="center"/>
    </xf>
    <xf numFmtId="0" fontId="1" fillId="4" borderId="2" xfId="0" applyFont="1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1" fillId="4" borderId="2" xfId="0" applyFont="1" applyFill="1" applyBorder="1"/>
    <xf numFmtId="0" fontId="0" fillId="4" borderId="2" xfId="0" applyFill="1" applyBorder="1"/>
    <xf numFmtId="164" fontId="1" fillId="4" borderId="2" xfId="2" applyFont="1" applyFill="1" applyBorder="1" applyAlignment="1">
      <alignment horizontal="center"/>
    </xf>
    <xf numFmtId="0" fontId="2" fillId="4" borderId="2" xfId="0" applyFont="1" applyFill="1" applyBorder="1"/>
    <xf numFmtId="0" fontId="1" fillId="0" borderId="0" xfId="0" applyFont="1" applyAlignment="1">
      <alignment horizontal="right"/>
    </xf>
    <xf numFmtId="14" fontId="7" fillId="0" borderId="0" xfId="0" applyNumberFormat="1" applyFont="1" applyAlignment="1">
      <alignment horizontal="center"/>
    </xf>
    <xf numFmtId="0" fontId="3" fillId="4" borderId="2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0" fontId="0" fillId="0" borderId="1" xfId="0" applyBorder="1"/>
    <xf numFmtId="44" fontId="0" fillId="0" borderId="2" xfId="4" applyFont="1" applyBorder="1"/>
    <xf numFmtId="44" fontId="0" fillId="0" borderId="0" xfId="4" applyFont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44" fontId="0" fillId="0" borderId="2" xfId="4" applyFont="1" applyFill="1" applyBorder="1"/>
    <xf numFmtId="167" fontId="1" fillId="4" borderId="2" xfId="0" applyNumberFormat="1" applyFont="1" applyFill="1" applyBorder="1" applyAlignment="1">
      <alignment horizontal="center"/>
    </xf>
    <xf numFmtId="164" fontId="0" fillId="0" borderId="2" xfId="2" applyFont="1" applyBorder="1"/>
    <xf numFmtId="164" fontId="0" fillId="0" borderId="2" xfId="0" applyNumberFormat="1" applyBorder="1"/>
    <xf numFmtId="0" fontId="5" fillId="0" borderId="0" xfId="0" applyFont="1"/>
    <xf numFmtId="0" fontId="3" fillId="4" borderId="5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169" fontId="1" fillId="2" borderId="2" xfId="0" applyNumberFormat="1" applyFont="1" applyFill="1" applyBorder="1"/>
    <xf numFmtId="169" fontId="0" fillId="0" borderId="2" xfId="2" applyNumberFormat="1" applyFont="1" applyFill="1" applyBorder="1" applyAlignment="1">
      <alignment horizontal="center"/>
    </xf>
    <xf numFmtId="9" fontId="0" fillId="0" borderId="2" xfId="3" applyFont="1" applyBorder="1" applyAlignment="1">
      <alignment vertical="center"/>
    </xf>
    <xf numFmtId="166" fontId="0" fillId="0" borderId="2" xfId="1" applyNumberFormat="1" applyFont="1" applyBorder="1" applyAlignment="1">
      <alignment horizontal="center"/>
    </xf>
    <xf numFmtId="44" fontId="0" fillId="0" borderId="0" xfId="4" applyFont="1" applyFill="1" applyBorder="1"/>
    <xf numFmtId="0" fontId="1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/>
    </xf>
    <xf numFmtId="166" fontId="0" fillId="6" borderId="2" xfId="0" applyNumberFormat="1" applyFill="1" applyBorder="1" applyAlignment="1">
      <alignment horizontal="center"/>
    </xf>
    <xf numFmtId="44" fontId="0" fillId="6" borderId="2" xfId="4" applyFont="1" applyFill="1" applyBorder="1"/>
    <xf numFmtId="164" fontId="0" fillId="0" borderId="0" xfId="0" applyNumberFormat="1"/>
    <xf numFmtId="168" fontId="0" fillId="4" borderId="2" xfId="0" applyNumberFormat="1" applyFill="1" applyBorder="1" applyAlignment="1">
      <alignment horizontal="center"/>
    </xf>
    <xf numFmtId="0" fontId="0" fillId="38" borderId="2" xfId="0" applyFill="1" applyBorder="1" applyAlignment="1">
      <alignment horizontal="left"/>
    </xf>
    <xf numFmtId="168" fontId="1" fillId="4" borderId="2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4" borderId="2" xfId="0" applyFont="1" applyFill="1" applyBorder="1" applyAlignment="1">
      <alignment horizontal="left"/>
    </xf>
    <xf numFmtId="0" fontId="1" fillId="0" borderId="2" xfId="0" applyFont="1" applyBorder="1" applyAlignment="1">
      <alignment horizontal="center" wrapText="1"/>
    </xf>
    <xf numFmtId="0" fontId="0" fillId="2" borderId="2" xfId="0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44" fontId="0" fillId="0" borderId="2" xfId="4" applyFont="1" applyFill="1" applyBorder="1" applyAlignment="1"/>
    <xf numFmtId="0" fontId="0" fillId="2" borderId="2" xfId="0" applyFill="1" applyBorder="1"/>
    <xf numFmtId="169" fontId="0" fillId="2" borderId="2" xfId="2" applyNumberFormat="1" applyFont="1" applyFill="1" applyBorder="1" applyAlignment="1">
      <alignment horizontal="center"/>
    </xf>
    <xf numFmtId="166" fontId="0" fillId="2" borderId="2" xfId="1" applyNumberFormat="1" applyFont="1" applyFill="1" applyBorder="1" applyAlignment="1">
      <alignment horizontal="center"/>
    </xf>
    <xf numFmtId="164" fontId="0" fillId="2" borderId="2" xfId="2" applyFont="1" applyFill="1" applyBorder="1"/>
    <xf numFmtId="9" fontId="0" fillId="2" borderId="2" xfId="3" applyFont="1" applyFill="1" applyBorder="1" applyAlignment="1">
      <alignment vertical="center"/>
    </xf>
    <xf numFmtId="0" fontId="24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vertical="center"/>
    </xf>
    <xf numFmtId="0" fontId="25" fillId="0" borderId="0" xfId="0" applyFont="1"/>
    <xf numFmtId="44" fontId="0" fillId="6" borderId="2" xfId="4" applyFont="1" applyFill="1" applyBorder="1" applyAlignment="1"/>
    <xf numFmtId="0" fontId="0" fillId="6" borderId="2" xfId="0" applyFill="1" applyBorder="1"/>
    <xf numFmtId="169" fontId="0" fillId="6" borderId="2" xfId="2" applyNumberFormat="1" applyFont="1" applyFill="1" applyBorder="1" applyAlignment="1">
      <alignment horizontal="center"/>
    </xf>
    <xf numFmtId="164" fontId="0" fillId="6" borderId="2" xfId="2" applyFont="1" applyFill="1" applyBorder="1"/>
    <xf numFmtId="9" fontId="0" fillId="6" borderId="2" xfId="3" applyFont="1" applyFill="1" applyBorder="1" applyAlignment="1">
      <alignment vertical="center"/>
    </xf>
    <xf numFmtId="166" fontId="0" fillId="3" borderId="2" xfId="0" applyNumberFormat="1" applyFill="1" applyBorder="1" applyAlignment="1">
      <alignment horizontal="center"/>
    </xf>
    <xf numFmtId="0" fontId="8" fillId="0" borderId="2" xfId="0" applyFont="1" applyBorder="1" applyAlignment="1">
      <alignment horizontal="left" vertical="center"/>
    </xf>
    <xf numFmtId="1" fontId="0" fillId="4" borderId="2" xfId="1" applyNumberFormat="1" applyFont="1" applyFill="1" applyBorder="1" applyAlignment="1">
      <alignment horizontal="center"/>
    </xf>
    <xf numFmtId="44" fontId="0" fillId="4" borderId="2" xfId="4" applyFont="1" applyFill="1" applyBorder="1" applyAlignment="1">
      <alignment horizontal="center"/>
    </xf>
    <xf numFmtId="168" fontId="0" fillId="4" borderId="2" xfId="4" applyNumberFormat="1" applyFont="1" applyFill="1" applyBorder="1" applyAlignment="1">
      <alignment horizontal="center"/>
    </xf>
    <xf numFmtId="168" fontId="6" fillId="40" borderId="2" xfId="4" applyNumberFormat="1" applyFont="1" applyFill="1" applyBorder="1" applyAlignment="1">
      <alignment horizontal="center"/>
    </xf>
    <xf numFmtId="0" fontId="24" fillId="40" borderId="2" xfId="0" applyFont="1" applyFill="1" applyBorder="1"/>
    <xf numFmtId="0" fontId="6" fillId="40" borderId="2" xfId="0" applyFont="1" applyFill="1" applyBorder="1"/>
    <xf numFmtId="0" fontId="6" fillId="40" borderId="2" xfId="0" applyFont="1" applyFill="1" applyBorder="1" applyAlignment="1">
      <alignment horizontal="center"/>
    </xf>
    <xf numFmtId="168" fontId="6" fillId="40" borderId="2" xfId="0" applyNumberFormat="1" applyFont="1" applyFill="1" applyBorder="1" applyAlignment="1">
      <alignment horizontal="center"/>
    </xf>
    <xf numFmtId="0" fontId="6" fillId="40" borderId="2" xfId="0" applyFont="1" applyFill="1" applyBorder="1" applyAlignment="1">
      <alignment horizontal="left"/>
    </xf>
    <xf numFmtId="0" fontId="24" fillId="39" borderId="2" xfId="0" applyFont="1" applyFill="1" applyBorder="1" applyAlignment="1">
      <alignment horizontal="left"/>
    </xf>
    <xf numFmtId="0" fontId="6" fillId="39" borderId="2" xfId="0" applyFont="1" applyFill="1" applyBorder="1"/>
    <xf numFmtId="0" fontId="6" fillId="39" borderId="2" xfId="0" applyFont="1" applyFill="1" applyBorder="1" applyAlignment="1">
      <alignment horizontal="center"/>
    </xf>
    <xf numFmtId="168" fontId="6" fillId="39" borderId="2" xfId="0" applyNumberFormat="1" applyFont="1" applyFill="1" applyBorder="1" applyAlignment="1">
      <alignment horizontal="center"/>
    </xf>
    <xf numFmtId="0" fontId="6" fillId="39" borderId="2" xfId="0" applyFont="1" applyFill="1" applyBorder="1" applyAlignment="1">
      <alignment horizontal="left"/>
    </xf>
    <xf numFmtId="0" fontId="0" fillId="39" borderId="2" xfId="0" applyFill="1" applyBorder="1"/>
    <xf numFmtId="44" fontId="0" fillId="39" borderId="2" xfId="4" applyFont="1" applyFill="1" applyBorder="1" applyAlignment="1">
      <alignment horizontal="center"/>
    </xf>
    <xf numFmtId="168" fontId="0" fillId="39" borderId="2" xfId="4" applyNumberFormat="1" applyFont="1" applyFill="1" applyBorder="1" applyAlignment="1">
      <alignment horizontal="center"/>
    </xf>
    <xf numFmtId="0" fontId="0" fillId="41" borderId="2" xfId="0" applyFill="1" applyBorder="1" applyAlignment="1">
      <alignment horizontal="left"/>
    </xf>
    <xf numFmtId="0" fontId="0" fillId="41" borderId="2" xfId="0" applyFill="1" applyBorder="1"/>
    <xf numFmtId="0" fontId="0" fillId="41" borderId="2" xfId="0" applyFill="1" applyBorder="1" applyAlignment="1">
      <alignment horizontal="center"/>
    </xf>
    <xf numFmtId="1" fontId="0" fillId="41" borderId="2" xfId="1" applyNumberFormat="1" applyFont="1" applyFill="1" applyBorder="1" applyAlignment="1">
      <alignment horizontal="center"/>
    </xf>
    <xf numFmtId="44" fontId="0" fillId="41" borderId="2" xfId="4" applyFont="1" applyFill="1" applyBorder="1" applyAlignment="1">
      <alignment horizontal="center"/>
    </xf>
    <xf numFmtId="168" fontId="0" fillId="41" borderId="2" xfId="4" applyNumberFormat="1" applyFont="1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68" fontId="0" fillId="0" borderId="2" xfId="3" applyNumberFormat="1" applyFont="1" applyFill="1" applyBorder="1" applyAlignment="1">
      <alignment horizontal="center" vertical="center"/>
    </xf>
    <xf numFmtId="164" fontId="0" fillId="0" borderId="2" xfId="2" applyFont="1" applyBorder="1" applyAlignment="1">
      <alignment horizontal="center" vertical="center"/>
    </xf>
    <xf numFmtId="9" fontId="0" fillId="0" borderId="2" xfId="3" applyFont="1" applyBorder="1" applyAlignment="1">
      <alignment horizontal="center" vertical="center"/>
    </xf>
    <xf numFmtId="44" fontId="0" fillId="0" borderId="2" xfId="3" applyNumberFormat="1" applyFont="1" applyFill="1" applyBorder="1" applyAlignment="1">
      <alignment horizontal="center" vertical="center"/>
    </xf>
    <xf numFmtId="9" fontId="0" fillId="0" borderId="2" xfId="3" applyFont="1" applyFill="1" applyBorder="1" applyAlignment="1">
      <alignment horizontal="center" vertical="center"/>
    </xf>
    <xf numFmtId="164" fontId="0" fillId="0" borderId="2" xfId="2" applyFont="1" applyFill="1" applyBorder="1" applyAlignment="1">
      <alignment horizontal="center" vertical="center"/>
    </xf>
    <xf numFmtId="9" fontId="0" fillId="0" borderId="1" xfId="3" applyFont="1" applyFill="1" applyBorder="1" applyAlignment="1">
      <alignment horizontal="center" vertical="center"/>
    </xf>
    <xf numFmtId="9" fontId="0" fillId="0" borderId="1" xfId="3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wrapText="1"/>
    </xf>
    <xf numFmtId="44" fontId="0" fillId="0" borderId="2" xfId="3" applyNumberFormat="1" applyFont="1" applyBorder="1" applyAlignment="1">
      <alignment horizontal="center" vertical="center"/>
    </xf>
    <xf numFmtId="44" fontId="0" fillId="6" borderId="2" xfId="3" applyNumberFormat="1" applyFont="1" applyFill="1" applyBorder="1" applyAlignment="1">
      <alignment horizontal="center" vertical="center"/>
    </xf>
    <xf numFmtId="9" fontId="0" fillId="6" borderId="2" xfId="3" applyFont="1" applyFill="1" applyBorder="1" applyAlignment="1">
      <alignment horizontal="center" vertical="center"/>
    </xf>
    <xf numFmtId="164" fontId="0" fillId="6" borderId="2" xfId="2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</cellXfs>
  <cellStyles count="50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/>
    <cellStyle name="Currency" xfId="2" builtinId="4"/>
    <cellStyle name="Currency 2" xfId="4" xr:uid="{00B00CA7-8D85-4714-8A79-D1CFF4E89ECF}"/>
    <cellStyle name="Currency 2 2" xfId="5" xr:uid="{B0536F8B-BF0F-4D53-A9F4-69A8E8D3B2C1}"/>
    <cellStyle name="Currency 3" xfId="49" xr:uid="{16A08A82-1AAE-4E25-BC4D-DD30D6447D54}"/>
    <cellStyle name="Explanatory Text" xfId="21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/>
    <cellStyle name="Normal 2" xfId="47" xr:uid="{8D9885CA-6D26-44E4-8DF7-97EBEE85317C}"/>
    <cellStyle name="Note" xfId="20" builtinId="10" customBuiltin="1"/>
    <cellStyle name="Output" xfId="15" builtinId="21" customBuiltin="1"/>
    <cellStyle name="Percent" xfId="3" builtinId="5"/>
    <cellStyle name="Percent 2" xfId="48" xr:uid="{E6C405E4-5672-4349-9C4A-F22A6A67CC89}"/>
    <cellStyle name="Title" xfId="6" builtinId="15" customBuiltin="1"/>
    <cellStyle name="Total" xfId="22" builtinId="25" customBuiltin="1"/>
    <cellStyle name="Warning Text" xfId="19" builtinId="11" customBuiltin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CCCC"/>
      <color rgb="FFF7DEFE"/>
      <color rgb="FFF1C3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896471</xdr:colOff>
      <xdr:row>11</xdr:row>
      <xdr:rowOff>38380</xdr:rowOff>
    </xdr:from>
    <xdr:to>
      <xdr:col>1</xdr:col>
      <xdr:colOff>1372104</xdr:colOff>
      <xdr:row>15</xdr:row>
      <xdr:rowOff>153579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7B982-14FF-1A0F-5942-D1C6E94EE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4171" y="2184680"/>
          <a:ext cx="475633" cy="826399"/>
        </a:xfrm>
        <a:prstGeom prst="rect">
          <a:avLst/>
        </a:prstGeom>
      </xdr:spPr>
    </xdr:pic>
    <xdr:clientData/>
  </xdr:twoCellAnchor>
  <xdr:twoCellAnchor editAs="oneCell">
    <xdr:from>
      <xdr:col>1</xdr:col>
      <xdr:colOff>818029</xdr:colOff>
      <xdr:row>21</xdr:row>
      <xdr:rowOff>56030</xdr:rowOff>
    </xdr:from>
    <xdr:to>
      <xdr:col>1</xdr:col>
      <xdr:colOff>1334900</xdr:colOff>
      <xdr:row>25</xdr:row>
      <xdr:rowOff>153039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0C98A1-0930-D9FA-23BD-9023D7323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3147" y="3249706"/>
          <a:ext cx="493059" cy="852342"/>
        </a:xfrm>
        <a:prstGeom prst="rect">
          <a:avLst/>
        </a:prstGeom>
      </xdr:spPr>
    </xdr:pic>
    <xdr:clientData/>
  </xdr:twoCellAnchor>
  <xdr:twoCellAnchor editAs="oneCell">
    <xdr:from>
      <xdr:col>1</xdr:col>
      <xdr:colOff>829235</xdr:colOff>
      <xdr:row>31</xdr:row>
      <xdr:rowOff>134472</xdr:rowOff>
    </xdr:from>
    <xdr:to>
      <xdr:col>1</xdr:col>
      <xdr:colOff>1297248</xdr:colOff>
      <xdr:row>35</xdr:row>
      <xdr:rowOff>141477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D8C83E-30BA-9C9D-A542-98EB1C5F1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4353" y="4291854"/>
          <a:ext cx="459441" cy="749004"/>
        </a:xfrm>
        <a:prstGeom prst="rect">
          <a:avLst/>
        </a:prstGeom>
      </xdr:spPr>
    </xdr:pic>
    <xdr:clientData/>
  </xdr:twoCellAnchor>
  <xdr:twoCellAnchor editAs="oneCell">
    <xdr:from>
      <xdr:col>1</xdr:col>
      <xdr:colOff>818030</xdr:colOff>
      <xdr:row>41</xdr:row>
      <xdr:rowOff>56030</xdr:rowOff>
    </xdr:from>
    <xdr:to>
      <xdr:col>1</xdr:col>
      <xdr:colOff>1334676</xdr:colOff>
      <xdr:row>45</xdr:row>
      <xdr:rowOff>172715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C9A34A-0A82-5072-22F1-76CB1A249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3148" y="5177118"/>
          <a:ext cx="504264" cy="837729"/>
        </a:xfrm>
        <a:prstGeom prst="rect">
          <a:avLst/>
        </a:prstGeom>
      </xdr:spPr>
    </xdr:pic>
    <xdr:clientData/>
  </xdr:twoCellAnchor>
  <xdr:twoCellAnchor editAs="oneCell">
    <xdr:from>
      <xdr:col>1</xdr:col>
      <xdr:colOff>733985</xdr:colOff>
      <xdr:row>51</xdr:row>
      <xdr:rowOff>123265</xdr:rowOff>
    </xdr:from>
    <xdr:to>
      <xdr:col>1</xdr:col>
      <xdr:colOff>1307250</xdr:colOff>
      <xdr:row>56</xdr:row>
      <xdr:rowOff>113457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71F666-BED0-6F1F-320A-B4EE3CF95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8324" y="7283824"/>
          <a:ext cx="573265" cy="862852"/>
        </a:xfrm>
        <a:prstGeom prst="rect">
          <a:avLst/>
        </a:prstGeom>
      </xdr:spPr>
    </xdr:pic>
    <xdr:clientData/>
  </xdr:twoCellAnchor>
  <xdr:oneCellAnchor>
    <xdr:from>
      <xdr:col>1</xdr:col>
      <xdr:colOff>818029</xdr:colOff>
      <xdr:row>101</xdr:row>
      <xdr:rowOff>56030</xdr:rowOff>
    </xdr:from>
    <xdr:ext cx="516871" cy="859009"/>
    <xdr:pic>
      <xdr:nvPicPr>
        <xdr:cNvPr id="7" name="Picture 6">
          <a:extLst>
            <a:ext uri="{FF2B5EF4-FFF2-40B4-BE49-F238E27FC236}">
              <a16:creationId xmlns:a16="http://schemas.microsoft.com/office/drawing/2014/main" id="{CD69EE72-C0C9-4D40-B880-CBF7C536D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4929" y="4424830"/>
          <a:ext cx="516871" cy="859009"/>
        </a:xfrm>
        <a:prstGeom prst="rect">
          <a:avLst/>
        </a:prstGeom>
      </xdr:spPr>
    </xdr:pic>
    <xdr:clientData/>
  </xdr:oneCellAnchor>
  <xdr:oneCellAnchor>
    <xdr:from>
      <xdr:col>1</xdr:col>
      <xdr:colOff>818029</xdr:colOff>
      <xdr:row>111</xdr:row>
      <xdr:rowOff>56030</xdr:rowOff>
    </xdr:from>
    <xdr:ext cx="516871" cy="859009"/>
    <xdr:pic>
      <xdr:nvPicPr>
        <xdr:cNvPr id="8" name="Picture 7">
          <a:extLst>
            <a:ext uri="{FF2B5EF4-FFF2-40B4-BE49-F238E27FC236}">
              <a16:creationId xmlns:a16="http://schemas.microsoft.com/office/drawing/2014/main" id="{F103B7E8-348F-4726-916E-B25BBAFEF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4929" y="13568830"/>
          <a:ext cx="516871" cy="859009"/>
        </a:xfrm>
        <a:prstGeom prst="rect">
          <a:avLst/>
        </a:prstGeom>
      </xdr:spPr>
    </xdr:pic>
    <xdr:clientData/>
  </xdr:oneCellAnchor>
  <xdr:oneCellAnchor>
    <xdr:from>
      <xdr:col>1</xdr:col>
      <xdr:colOff>818029</xdr:colOff>
      <xdr:row>121</xdr:row>
      <xdr:rowOff>56030</xdr:rowOff>
    </xdr:from>
    <xdr:ext cx="516871" cy="859009"/>
    <xdr:pic>
      <xdr:nvPicPr>
        <xdr:cNvPr id="9" name="Picture 8">
          <a:extLst>
            <a:ext uri="{FF2B5EF4-FFF2-40B4-BE49-F238E27FC236}">
              <a16:creationId xmlns:a16="http://schemas.microsoft.com/office/drawing/2014/main" id="{6088F2A6-25AE-428F-8791-B5A9785A2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4929" y="13568830"/>
          <a:ext cx="516871" cy="859009"/>
        </a:xfrm>
        <a:prstGeom prst="rect">
          <a:avLst/>
        </a:prstGeom>
      </xdr:spPr>
    </xdr:pic>
    <xdr:clientData/>
  </xdr:oneCellAnchor>
  <xdr:oneCellAnchor>
    <xdr:from>
      <xdr:col>1</xdr:col>
      <xdr:colOff>896471</xdr:colOff>
      <xdr:row>71</xdr:row>
      <xdr:rowOff>38380</xdr:rowOff>
    </xdr:from>
    <xdr:ext cx="475633" cy="877199"/>
    <xdr:pic>
      <xdr:nvPicPr>
        <xdr:cNvPr id="10" name="Picture 9">
          <a:extLst>
            <a:ext uri="{FF2B5EF4-FFF2-40B4-BE49-F238E27FC236}">
              <a16:creationId xmlns:a16="http://schemas.microsoft.com/office/drawing/2014/main" id="{2F68F079-957F-419E-A459-0289A52DD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3371" y="2502180"/>
          <a:ext cx="475633" cy="877199"/>
        </a:xfrm>
        <a:prstGeom prst="rect">
          <a:avLst/>
        </a:prstGeom>
      </xdr:spPr>
    </xdr:pic>
    <xdr:clientData/>
  </xdr:oneCellAnchor>
  <xdr:oneCellAnchor>
    <xdr:from>
      <xdr:col>1</xdr:col>
      <xdr:colOff>896471</xdr:colOff>
      <xdr:row>81</xdr:row>
      <xdr:rowOff>38380</xdr:rowOff>
    </xdr:from>
    <xdr:ext cx="475633" cy="877199"/>
    <xdr:pic>
      <xdr:nvPicPr>
        <xdr:cNvPr id="11" name="Picture 10">
          <a:extLst>
            <a:ext uri="{FF2B5EF4-FFF2-40B4-BE49-F238E27FC236}">
              <a16:creationId xmlns:a16="http://schemas.microsoft.com/office/drawing/2014/main" id="{841E40AC-F132-4EC5-A2C7-263E1573C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3371" y="2502180"/>
          <a:ext cx="475633" cy="877199"/>
        </a:xfrm>
        <a:prstGeom prst="rect">
          <a:avLst/>
        </a:prstGeom>
      </xdr:spPr>
    </xdr:pic>
    <xdr:clientData/>
  </xdr:oneCellAnchor>
  <xdr:oneCellAnchor>
    <xdr:from>
      <xdr:col>1</xdr:col>
      <xdr:colOff>896471</xdr:colOff>
      <xdr:row>91</xdr:row>
      <xdr:rowOff>38380</xdr:rowOff>
    </xdr:from>
    <xdr:ext cx="475633" cy="877199"/>
    <xdr:pic>
      <xdr:nvPicPr>
        <xdr:cNvPr id="12" name="Picture 11">
          <a:extLst>
            <a:ext uri="{FF2B5EF4-FFF2-40B4-BE49-F238E27FC236}">
              <a16:creationId xmlns:a16="http://schemas.microsoft.com/office/drawing/2014/main" id="{0368AAFA-F498-4E7B-B669-487B8242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3371" y="2502180"/>
          <a:ext cx="475633" cy="87719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784412</xdr:colOff>
      <xdr:row>11</xdr:row>
      <xdr:rowOff>67236</xdr:rowOff>
    </xdr:from>
    <xdr:to>
      <xdr:col>1</xdr:col>
      <xdr:colOff>1445559</xdr:colOff>
      <xdr:row>17</xdr:row>
      <xdr:rowOff>67236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0C1BF8-49F3-B066-4D08-9AF28077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9530" y="2297207"/>
          <a:ext cx="661147" cy="1143309"/>
        </a:xfrm>
        <a:prstGeom prst="rect">
          <a:avLst/>
        </a:prstGeom>
      </xdr:spPr>
    </xdr:pic>
    <xdr:clientData/>
  </xdr:twoCellAnchor>
  <xdr:twoCellAnchor editAs="oneCell">
    <xdr:from>
      <xdr:col>1</xdr:col>
      <xdr:colOff>717178</xdr:colOff>
      <xdr:row>21</xdr:row>
      <xdr:rowOff>145676</xdr:rowOff>
    </xdr:from>
    <xdr:to>
      <xdr:col>1</xdr:col>
      <xdr:colOff>1337086</xdr:colOff>
      <xdr:row>27</xdr:row>
      <xdr:rowOff>148752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11D9AB-6CFE-4490-EA0B-4659E69EE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2296" y="3720352"/>
          <a:ext cx="627528" cy="1132741"/>
        </a:xfrm>
        <a:prstGeom prst="rect">
          <a:avLst/>
        </a:prstGeom>
      </xdr:spPr>
    </xdr:pic>
    <xdr:clientData/>
  </xdr:twoCellAnchor>
  <xdr:twoCellAnchor editAs="oneCell">
    <xdr:from>
      <xdr:col>1</xdr:col>
      <xdr:colOff>818030</xdr:colOff>
      <xdr:row>31</xdr:row>
      <xdr:rowOff>78441</xdr:rowOff>
    </xdr:from>
    <xdr:to>
      <xdr:col>1</xdr:col>
      <xdr:colOff>1406675</xdr:colOff>
      <xdr:row>37</xdr:row>
      <xdr:rowOff>34692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ED380A-C69C-C9DD-7FE0-9A73D1F7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3148" y="4997823"/>
          <a:ext cx="571500" cy="1086870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784412</xdr:colOff>
      <xdr:row>41</xdr:row>
      <xdr:rowOff>123265</xdr:rowOff>
    </xdr:from>
    <xdr:to>
      <xdr:col>1</xdr:col>
      <xdr:colOff>1406674</xdr:colOff>
      <xdr:row>47</xdr:row>
      <xdr:rowOff>118166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704226-5C08-5251-BBF8-8865AF8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9530" y="6387353"/>
          <a:ext cx="605117" cy="11436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661147</xdr:colOff>
      <xdr:row>12</xdr:row>
      <xdr:rowOff>22411</xdr:rowOff>
    </xdr:from>
    <xdr:to>
      <xdr:col>1</xdr:col>
      <xdr:colOff>1792212</xdr:colOff>
      <xdr:row>20</xdr:row>
      <xdr:rowOff>143998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F191AF-3C4A-02B6-F9A4-F113CCE47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747" y="2486211"/>
          <a:ext cx="1131065" cy="1649397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549089</xdr:colOff>
      <xdr:row>31</xdr:row>
      <xdr:rowOff>67235</xdr:rowOff>
    </xdr:from>
    <xdr:to>
      <xdr:col>1</xdr:col>
      <xdr:colOff>1636059</xdr:colOff>
      <xdr:row>40</xdr:row>
      <xdr:rowOff>73203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A94931-216C-B451-D08E-9EAF5F6F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207" y="6129617"/>
          <a:ext cx="1086970" cy="1732851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638737</xdr:colOff>
      <xdr:row>21</xdr:row>
      <xdr:rowOff>67236</xdr:rowOff>
    </xdr:from>
    <xdr:to>
      <xdr:col>1</xdr:col>
      <xdr:colOff>1528539</xdr:colOff>
      <xdr:row>30</xdr:row>
      <xdr:rowOff>2885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3B914-0FA8-5E9D-13DE-A89D62D04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3855" y="4213412"/>
          <a:ext cx="896470" cy="1581576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41</xdr:row>
      <xdr:rowOff>76200</xdr:rowOff>
    </xdr:from>
    <xdr:to>
      <xdr:col>1</xdr:col>
      <xdr:colOff>1528110</xdr:colOff>
      <xdr:row>48</xdr:row>
      <xdr:rowOff>148272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3282EF-0466-485F-A5FC-FAE516EE9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7300" y="25209500"/>
          <a:ext cx="879458" cy="1397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774700</xdr:colOff>
      <xdr:row>51</xdr:row>
      <xdr:rowOff>152400</xdr:rowOff>
    </xdr:from>
    <xdr:to>
      <xdr:col>1</xdr:col>
      <xdr:colOff>1612899</xdr:colOff>
      <xdr:row>59</xdr:row>
      <xdr:rowOff>51918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109439B-0E05-618C-D4A6-572BD902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84300" y="32905700"/>
          <a:ext cx="838199" cy="14235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787401</xdr:colOff>
      <xdr:row>11</xdr:row>
      <xdr:rowOff>165100</xdr:rowOff>
    </xdr:from>
    <xdr:to>
      <xdr:col>1</xdr:col>
      <xdr:colOff>1727201</xdr:colOff>
      <xdr:row>20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A9B853-C6F7-9928-968D-90DAB3054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1" y="2438400"/>
          <a:ext cx="939800" cy="162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862853</xdr:colOff>
      <xdr:row>11</xdr:row>
      <xdr:rowOff>134471</xdr:rowOff>
    </xdr:from>
    <xdr:to>
      <xdr:col>1</xdr:col>
      <xdr:colOff>1739900</xdr:colOff>
      <xdr:row>19</xdr:row>
      <xdr:rowOff>134582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20F158-C75B-EAF3-8850-0CF97761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9753" y="2407771"/>
          <a:ext cx="877047" cy="1524111"/>
        </a:xfrm>
        <a:prstGeom prst="rect">
          <a:avLst/>
        </a:prstGeom>
      </xdr:spPr>
    </xdr:pic>
    <xdr:clientData/>
  </xdr:twoCellAnchor>
  <xdr:twoCellAnchor editAs="oneCell">
    <xdr:from>
      <xdr:col>1</xdr:col>
      <xdr:colOff>818030</xdr:colOff>
      <xdr:row>21</xdr:row>
      <xdr:rowOff>100853</xdr:rowOff>
    </xdr:from>
    <xdr:to>
      <xdr:col>1</xdr:col>
      <xdr:colOff>1676399</xdr:colOff>
      <xdr:row>30</xdr:row>
      <xdr:rowOff>28301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B50CD1-5EDF-52BB-09D8-A3DC0FF01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4930" y="4279153"/>
          <a:ext cx="858369" cy="164194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31</xdr:row>
      <xdr:rowOff>100853</xdr:rowOff>
    </xdr:from>
    <xdr:to>
      <xdr:col>1</xdr:col>
      <xdr:colOff>1587500</xdr:colOff>
      <xdr:row>39</xdr:row>
      <xdr:rowOff>69408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2257558-3F10-386F-B56F-9F9E0C24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8900" y="6184153"/>
          <a:ext cx="825500" cy="1492555"/>
        </a:xfrm>
        <a:prstGeom prst="rect">
          <a:avLst/>
        </a:prstGeom>
      </xdr:spPr>
    </xdr:pic>
    <xdr:clientData/>
  </xdr:twoCellAnchor>
  <xdr:twoCellAnchor editAs="oneCell">
    <xdr:from>
      <xdr:col>1</xdr:col>
      <xdr:colOff>806824</xdr:colOff>
      <xdr:row>41</xdr:row>
      <xdr:rowOff>89646</xdr:rowOff>
    </xdr:from>
    <xdr:to>
      <xdr:col>1</xdr:col>
      <xdr:colOff>1625600</xdr:colOff>
      <xdr:row>49</xdr:row>
      <xdr:rowOff>154241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490FDE-FACC-FB42-EA24-C0A7845EF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3724" y="8077946"/>
          <a:ext cx="818776" cy="1588595"/>
        </a:xfrm>
        <a:prstGeom prst="rect">
          <a:avLst/>
        </a:prstGeom>
      </xdr:spPr>
    </xdr:pic>
    <xdr:clientData/>
  </xdr:twoCellAnchor>
  <xdr:twoCellAnchor editAs="oneCell">
    <xdr:from>
      <xdr:col>1</xdr:col>
      <xdr:colOff>780676</xdr:colOff>
      <xdr:row>61</xdr:row>
      <xdr:rowOff>124759</xdr:rowOff>
    </xdr:from>
    <xdr:to>
      <xdr:col>1</xdr:col>
      <xdr:colOff>1612899</xdr:colOff>
      <xdr:row>69</xdr:row>
      <xdr:rowOff>168607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C8405E-2255-1AC9-2429-449A0C2DE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7576" y="11923059"/>
          <a:ext cx="832223" cy="1567848"/>
        </a:xfrm>
        <a:prstGeom prst="rect">
          <a:avLst/>
        </a:prstGeom>
      </xdr:spPr>
    </xdr:pic>
    <xdr:clientData/>
  </xdr:twoCellAnchor>
  <xdr:twoCellAnchor editAs="oneCell">
    <xdr:from>
      <xdr:col>1</xdr:col>
      <xdr:colOff>818028</xdr:colOff>
      <xdr:row>51</xdr:row>
      <xdr:rowOff>67236</xdr:rowOff>
    </xdr:from>
    <xdr:to>
      <xdr:col>1</xdr:col>
      <xdr:colOff>1701799</xdr:colOff>
      <xdr:row>59</xdr:row>
      <xdr:rowOff>110968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E1CFAEC-5A36-1CCE-B83A-D88D06A82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4928" y="9960536"/>
          <a:ext cx="883771" cy="15677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11</xdr:row>
      <xdr:rowOff>145678</xdr:rowOff>
    </xdr:from>
    <xdr:to>
      <xdr:col>1</xdr:col>
      <xdr:colOff>1602441</xdr:colOff>
      <xdr:row>19</xdr:row>
      <xdr:rowOff>3166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1BE6AF-AB45-E23D-2A4A-B1F0C585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7118" y="2375649"/>
          <a:ext cx="840441" cy="1334818"/>
        </a:xfrm>
        <a:prstGeom prst="rect">
          <a:avLst/>
        </a:prstGeom>
      </xdr:spPr>
    </xdr:pic>
    <xdr:clientData/>
  </xdr:twoCellAnchor>
  <xdr:twoCellAnchor editAs="oneCell">
    <xdr:from>
      <xdr:col>1</xdr:col>
      <xdr:colOff>392205</xdr:colOff>
      <xdr:row>22</xdr:row>
      <xdr:rowOff>1</xdr:rowOff>
    </xdr:from>
    <xdr:to>
      <xdr:col>1</xdr:col>
      <xdr:colOff>1334675</xdr:colOff>
      <xdr:row>28</xdr:row>
      <xdr:rowOff>41299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617B04-330A-CC6A-BF20-23291B88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7323" y="3955677"/>
          <a:ext cx="930088" cy="119096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31</xdr:row>
      <xdr:rowOff>123265</xdr:rowOff>
    </xdr:from>
    <xdr:to>
      <xdr:col>1</xdr:col>
      <xdr:colOff>1561227</xdr:colOff>
      <xdr:row>38</xdr:row>
      <xdr:rowOff>78442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C6E565-F141-36EB-8789-424E17A1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7118" y="5423647"/>
          <a:ext cx="799227" cy="1288677"/>
        </a:xfrm>
        <a:prstGeom prst="rect">
          <a:avLst/>
        </a:prstGeom>
      </xdr:spPr>
    </xdr:pic>
    <xdr:clientData/>
  </xdr:twoCellAnchor>
  <xdr:twoCellAnchor editAs="oneCell">
    <xdr:from>
      <xdr:col>1</xdr:col>
      <xdr:colOff>661147</xdr:colOff>
      <xdr:row>41</xdr:row>
      <xdr:rowOff>145676</xdr:rowOff>
    </xdr:from>
    <xdr:to>
      <xdr:col>1</xdr:col>
      <xdr:colOff>1562603</xdr:colOff>
      <xdr:row>48</xdr:row>
      <xdr:rowOff>39243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397B6E-CFE4-1E67-699F-13B0F01F3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6265" y="6981264"/>
          <a:ext cx="885264" cy="1220400"/>
        </a:xfrm>
        <a:prstGeom prst="rect">
          <a:avLst/>
        </a:prstGeom>
      </xdr:spPr>
    </xdr:pic>
    <xdr:clientData/>
  </xdr:twoCellAnchor>
  <xdr:twoCellAnchor editAs="oneCell">
    <xdr:from>
      <xdr:col>1</xdr:col>
      <xdr:colOff>661148</xdr:colOff>
      <xdr:row>51</xdr:row>
      <xdr:rowOff>123265</xdr:rowOff>
    </xdr:from>
    <xdr:to>
      <xdr:col>1</xdr:col>
      <xdr:colOff>1524688</xdr:colOff>
      <xdr:row>58</xdr:row>
      <xdr:rowOff>34289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4E6BB50-3D40-0FFC-D1F5-E3C95634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6266" y="8494059"/>
          <a:ext cx="843538" cy="11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717176</xdr:colOff>
      <xdr:row>61</xdr:row>
      <xdr:rowOff>67235</xdr:rowOff>
    </xdr:from>
    <xdr:to>
      <xdr:col>1</xdr:col>
      <xdr:colOff>1642501</xdr:colOff>
      <xdr:row>68</xdr:row>
      <xdr:rowOff>153490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F847EB0-E51B-2AA3-B125-482510428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2294" y="9973235"/>
          <a:ext cx="930088" cy="1405467"/>
        </a:xfrm>
        <a:prstGeom prst="rect">
          <a:avLst/>
        </a:prstGeom>
      </xdr:spPr>
    </xdr:pic>
    <xdr:clientData/>
  </xdr:twoCellAnchor>
  <xdr:twoCellAnchor editAs="oneCell">
    <xdr:from>
      <xdr:col>1</xdr:col>
      <xdr:colOff>694764</xdr:colOff>
      <xdr:row>71</xdr:row>
      <xdr:rowOff>112059</xdr:rowOff>
    </xdr:from>
    <xdr:to>
      <xdr:col>1</xdr:col>
      <xdr:colOff>1639139</xdr:colOff>
      <xdr:row>78</xdr:row>
      <xdr:rowOff>79572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BF9025A-C1FA-AF0B-E651-347C0A3B4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9882" y="11553265"/>
          <a:ext cx="930088" cy="1311491"/>
        </a:xfrm>
        <a:prstGeom prst="rect">
          <a:avLst/>
        </a:prstGeom>
      </xdr:spPr>
    </xdr:pic>
    <xdr:clientData/>
  </xdr:twoCellAnchor>
  <xdr:twoCellAnchor editAs="oneCell">
    <xdr:from>
      <xdr:col>1</xdr:col>
      <xdr:colOff>874058</xdr:colOff>
      <xdr:row>81</xdr:row>
      <xdr:rowOff>44824</xdr:rowOff>
    </xdr:from>
    <xdr:to>
      <xdr:col>1</xdr:col>
      <xdr:colOff>1715899</xdr:colOff>
      <xdr:row>88</xdr:row>
      <xdr:rowOff>148952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6206D2-63D7-2BE6-2105-C30994388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0958" y="12986124"/>
          <a:ext cx="841841" cy="1430008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121</xdr:row>
      <xdr:rowOff>123265</xdr:rowOff>
    </xdr:from>
    <xdr:ext cx="799227" cy="1288677"/>
    <xdr:pic>
      <xdr:nvPicPr>
        <xdr:cNvPr id="2" name="Picture 1">
          <a:extLst>
            <a:ext uri="{FF2B5EF4-FFF2-40B4-BE49-F238E27FC236}">
              <a16:creationId xmlns:a16="http://schemas.microsoft.com/office/drawing/2014/main" id="{0447D369-0D0F-421B-8FCD-383B8355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8900" y="6397065"/>
          <a:ext cx="799227" cy="1288677"/>
        </a:xfrm>
        <a:prstGeom prst="rect">
          <a:avLst/>
        </a:prstGeom>
      </xdr:spPr>
    </xdr:pic>
    <xdr:clientData/>
  </xdr:oneCellAnchor>
  <xdr:oneCellAnchor>
    <xdr:from>
      <xdr:col>1</xdr:col>
      <xdr:colOff>762000</xdr:colOff>
      <xdr:row>131</xdr:row>
      <xdr:rowOff>123265</xdr:rowOff>
    </xdr:from>
    <xdr:ext cx="799227" cy="1288677"/>
    <xdr:pic>
      <xdr:nvPicPr>
        <xdr:cNvPr id="7" name="Picture 6">
          <a:extLst>
            <a:ext uri="{FF2B5EF4-FFF2-40B4-BE49-F238E27FC236}">
              <a16:creationId xmlns:a16="http://schemas.microsoft.com/office/drawing/2014/main" id="{55D7064B-1DAF-4AA6-9C2D-1394F1E8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8900" y="23542065"/>
          <a:ext cx="799227" cy="1288677"/>
        </a:xfrm>
        <a:prstGeom prst="rect">
          <a:avLst/>
        </a:prstGeom>
      </xdr:spPr>
    </xdr:pic>
    <xdr:clientData/>
  </xdr:oneCellAnchor>
  <xdr:oneCellAnchor>
    <xdr:from>
      <xdr:col>1</xdr:col>
      <xdr:colOff>762000</xdr:colOff>
      <xdr:row>141</xdr:row>
      <xdr:rowOff>123265</xdr:rowOff>
    </xdr:from>
    <xdr:ext cx="799227" cy="1288677"/>
    <xdr:pic>
      <xdr:nvPicPr>
        <xdr:cNvPr id="11" name="Picture 10">
          <a:extLst>
            <a:ext uri="{FF2B5EF4-FFF2-40B4-BE49-F238E27FC236}">
              <a16:creationId xmlns:a16="http://schemas.microsoft.com/office/drawing/2014/main" id="{721B0AB6-1AF9-4269-9630-5A90954BC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8900" y="23542065"/>
          <a:ext cx="799227" cy="128867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3-Recipe%20Costing%20(Promo%20&amp;%20Core)\2024%20Promotion%20and%20Projects\Master%20Food%20Ingredient%20measurement%20conversion.xlsx" TargetMode="External"/><Relationship Id="rId1" Type="http://schemas.openxmlformats.org/officeDocument/2006/relationships/externalLinkPath" Target="Master%20Food%20Ingredient%20measurement%20con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1-Accounting%20Price%20List\1-GFS%20Master%20Pricing\GFS%20Distributor%20Canadian%20Pricing%20-%20Effective%20May%2015,%202023%2001-12-2024.xlsx" TargetMode="External"/><Relationship Id="rId1" Type="http://schemas.openxmlformats.org/officeDocument/2006/relationships/externalLinkPath" Target="file:///X:\1-Accounting%20Price%20List\1-GFS%20Master%20Pricing\GFS%20Distributor%20Canadian%20Pricing%20-%20Effective%20May%2015,%202023%2001-1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asurement Conversion"/>
      <sheetName val="Product Cost"/>
      <sheetName val="Menu Price"/>
    </sheetNames>
    <sheetDataSet>
      <sheetData sheetId="0">
        <row r="2">
          <cell r="B2" t="str">
            <v>CATEGORYUOM</v>
          </cell>
          <cell r="C2" t="str">
            <v>TIER</v>
          </cell>
          <cell r="D2" t="str">
            <v>CATEGORY</v>
          </cell>
          <cell r="E2" t="str">
            <v>PORTION</v>
          </cell>
          <cell r="F2" t="str">
            <v>UOM</v>
          </cell>
          <cell r="G2" t="str">
            <v>GRAM</v>
          </cell>
          <cell r="H2" t="str">
            <v>COMMENT</v>
          </cell>
        </row>
        <row r="3">
          <cell r="B3" t="str">
            <v>Icecc</v>
          </cell>
          <cell r="C3" t="str">
            <v>BEV</v>
          </cell>
          <cell r="D3" t="str">
            <v>Ice</v>
          </cell>
          <cell r="E3">
            <v>1</v>
          </cell>
          <cell r="F3" t="str">
            <v>cc</v>
          </cell>
          <cell r="G3">
            <v>0.50720999999999994</v>
          </cell>
          <cell r="H3" t="str">
            <v>_</v>
          </cell>
        </row>
        <row r="4">
          <cell r="B4" t="str">
            <v>Instant Coffeeblkscp</v>
          </cell>
          <cell r="C4" t="str">
            <v>BEV</v>
          </cell>
          <cell r="D4" t="str">
            <v>Instant Coffee</v>
          </cell>
          <cell r="E4">
            <v>1</v>
          </cell>
          <cell r="F4" t="str">
            <v>blkscp</v>
          </cell>
          <cell r="G4">
            <v>0.9</v>
          </cell>
          <cell r="H4"/>
        </row>
        <row r="5">
          <cell r="B5" t="str">
            <v>Lemon Juicebluscp</v>
          </cell>
          <cell r="C5" t="str">
            <v>BEV</v>
          </cell>
          <cell r="D5" t="str">
            <v>Lemon Juice</v>
          </cell>
          <cell r="E5">
            <v>1</v>
          </cell>
          <cell r="F5" t="str">
            <v>bluscp</v>
          </cell>
          <cell r="G5">
            <v>5</v>
          </cell>
          <cell r="H5"/>
        </row>
        <row r="6">
          <cell r="B6" t="str">
            <v>Lemon Juicebs</v>
          </cell>
          <cell r="C6" t="str">
            <v>BEV</v>
          </cell>
          <cell r="D6" t="str">
            <v>Lemon Juice</v>
          </cell>
          <cell r="E6">
            <v>1</v>
          </cell>
          <cell r="F6" t="str">
            <v>bs</v>
          </cell>
          <cell r="G6">
            <v>13</v>
          </cell>
          <cell r="H6"/>
        </row>
        <row r="7">
          <cell r="B7" t="str">
            <v>Milkml</v>
          </cell>
          <cell r="C7" t="str">
            <v>BEV</v>
          </cell>
          <cell r="D7" t="str">
            <v>Milk</v>
          </cell>
          <cell r="E7">
            <v>1</v>
          </cell>
          <cell r="F7" t="str">
            <v>ml</v>
          </cell>
          <cell r="G7">
            <v>0.92</v>
          </cell>
          <cell r="H7"/>
        </row>
        <row r="8">
          <cell r="B8" t="str">
            <v>SLUSHcc</v>
          </cell>
          <cell r="C8" t="str">
            <v>BEV</v>
          </cell>
          <cell r="D8" t="str">
            <v>SLUSH</v>
          </cell>
          <cell r="E8">
            <v>1</v>
          </cell>
          <cell r="F8" t="str">
            <v>cc</v>
          </cell>
          <cell r="G8">
            <v>1</v>
          </cell>
          <cell r="H8"/>
        </row>
        <row r="9">
          <cell r="B9" t="str">
            <v>Soda Waterml</v>
          </cell>
          <cell r="C9" t="str">
            <v>BEV</v>
          </cell>
          <cell r="D9" t="str">
            <v>Soda Water</v>
          </cell>
          <cell r="E9">
            <v>1</v>
          </cell>
          <cell r="F9" t="str">
            <v>ml</v>
          </cell>
          <cell r="G9">
            <v>1</v>
          </cell>
          <cell r="H9"/>
        </row>
        <row r="10">
          <cell r="B10" t="str">
            <v>Teaea</v>
          </cell>
          <cell r="C10" t="str">
            <v>BEV</v>
          </cell>
          <cell r="D10" t="str">
            <v>Tea</v>
          </cell>
          <cell r="E10">
            <v>1</v>
          </cell>
          <cell r="F10" t="str">
            <v>ea</v>
          </cell>
          <cell r="G10">
            <v>1</v>
          </cell>
          <cell r="H10"/>
        </row>
        <row r="11">
          <cell r="B11" t="str">
            <v>Waterml</v>
          </cell>
          <cell r="C11" t="str">
            <v>BEV</v>
          </cell>
          <cell r="D11" t="str">
            <v>Water</v>
          </cell>
          <cell r="E11">
            <v>1</v>
          </cell>
          <cell r="F11" t="str">
            <v>ml</v>
          </cell>
          <cell r="G11">
            <v>1</v>
          </cell>
          <cell r="H11"/>
        </row>
        <row r="12">
          <cell r="B12" t="str">
            <v>Almond Praline 1/2 Topping scoop</v>
          </cell>
          <cell r="C12" t="str">
            <v>FLAV</v>
          </cell>
          <cell r="D12" t="str">
            <v xml:space="preserve">Almond Praline </v>
          </cell>
          <cell r="E12" t="str">
            <v>mix in</v>
          </cell>
          <cell r="F12" t="str">
            <v>1/2 Topping scoop</v>
          </cell>
          <cell r="G12">
            <v>5</v>
          </cell>
          <cell r="H12"/>
        </row>
        <row r="13">
          <cell r="B13" t="str">
            <v>Black Cherry Pureebs</v>
          </cell>
          <cell r="C13" t="str">
            <v>FLAV</v>
          </cell>
          <cell r="D13" t="str">
            <v>Black Cherry Puree</v>
          </cell>
          <cell r="E13">
            <v>1</v>
          </cell>
          <cell r="F13" t="str">
            <v>bs</v>
          </cell>
          <cell r="G13">
            <v>10</v>
          </cell>
          <cell r="H13"/>
        </row>
        <row r="14">
          <cell r="B14" t="str">
            <v>Blue Curacao Syrupbs</v>
          </cell>
          <cell r="C14" t="str">
            <v>FLAV</v>
          </cell>
          <cell r="D14" t="str">
            <v>Blue Curacao Syrup</v>
          </cell>
          <cell r="E14">
            <v>1</v>
          </cell>
          <cell r="F14" t="str">
            <v>bs</v>
          </cell>
          <cell r="G14">
            <v>20</v>
          </cell>
          <cell r="H14"/>
        </row>
        <row r="15">
          <cell r="B15" t="str">
            <v>Coconut Powderbs</v>
          </cell>
          <cell r="C15" t="str">
            <v>FLAV</v>
          </cell>
          <cell r="D15" t="str">
            <v>Coconut Powder</v>
          </cell>
          <cell r="E15">
            <v>1</v>
          </cell>
          <cell r="F15" t="str">
            <v>bs</v>
          </cell>
          <cell r="G15">
            <v>9</v>
          </cell>
          <cell r="H15"/>
        </row>
        <row r="16">
          <cell r="B16" t="str">
            <v>Fructose Syrupcc</v>
          </cell>
          <cell r="C16" t="str">
            <v>FLAV</v>
          </cell>
          <cell r="D16" t="str">
            <v>Fructose Syrup</v>
          </cell>
          <cell r="E16">
            <v>1</v>
          </cell>
          <cell r="F16" t="str">
            <v>cc</v>
          </cell>
          <cell r="G16">
            <v>1.6</v>
          </cell>
          <cell r="H16"/>
        </row>
        <row r="17">
          <cell r="B17" t="str">
            <v>Habanero Syrupgs</v>
          </cell>
          <cell r="C17" t="str">
            <v>FLAV</v>
          </cell>
          <cell r="D17" t="str">
            <v>Habanero Syrup</v>
          </cell>
          <cell r="E17">
            <v>1</v>
          </cell>
          <cell r="F17" t="str">
            <v>gs</v>
          </cell>
          <cell r="G17">
            <v>2.8</v>
          </cell>
          <cell r="H17"/>
        </row>
        <row r="18">
          <cell r="B18" t="str">
            <v>Key Lime Compoundpump</v>
          </cell>
          <cell r="C18" t="str">
            <v>FLAV</v>
          </cell>
          <cell r="D18" t="str">
            <v>Key Lime Compound</v>
          </cell>
          <cell r="E18">
            <v>1</v>
          </cell>
          <cell r="F18" t="str">
            <v>pump</v>
          </cell>
          <cell r="G18">
            <v>10</v>
          </cell>
          <cell r="H18"/>
        </row>
        <row r="19">
          <cell r="B19" t="str">
            <v>Maple Syrupbs</v>
          </cell>
          <cell r="C19" t="str">
            <v>FLAV</v>
          </cell>
          <cell r="D19" t="str">
            <v>Maple Syrup</v>
          </cell>
          <cell r="E19">
            <v>1</v>
          </cell>
          <cell r="F19" t="str">
            <v>bs</v>
          </cell>
          <cell r="G19">
            <v>24</v>
          </cell>
          <cell r="H19"/>
        </row>
        <row r="20">
          <cell r="B20" t="str">
            <v>Matcha Powder (Froyo Mix In)gs</v>
          </cell>
          <cell r="C20" t="str">
            <v>FLAV</v>
          </cell>
          <cell r="D20" t="str">
            <v>Matcha Powder (Froyo Mix In)</v>
          </cell>
          <cell r="E20">
            <v>1</v>
          </cell>
          <cell r="F20" t="str">
            <v>gs</v>
          </cell>
          <cell r="G20">
            <v>0.8</v>
          </cell>
          <cell r="H20"/>
        </row>
        <row r="21">
          <cell r="B21" t="str">
            <v>Matcha Powdergs</v>
          </cell>
          <cell r="C21" t="str">
            <v>FLAV</v>
          </cell>
          <cell r="D21" t="str">
            <v>Matcha Powder</v>
          </cell>
          <cell r="E21">
            <v>1</v>
          </cell>
          <cell r="F21" t="str">
            <v>gs</v>
          </cell>
          <cell r="G21">
            <v>0.7</v>
          </cell>
          <cell r="H21"/>
        </row>
        <row r="22">
          <cell r="B22" t="str">
            <v>Milk Powderbs</v>
          </cell>
          <cell r="C22" t="str">
            <v>FLAV</v>
          </cell>
          <cell r="D22" t="str">
            <v>Milk Powder</v>
          </cell>
          <cell r="E22">
            <v>1</v>
          </cell>
          <cell r="F22" t="str">
            <v>bs</v>
          </cell>
          <cell r="G22">
            <v>10</v>
          </cell>
          <cell r="H22"/>
        </row>
        <row r="23">
          <cell r="B23" t="str">
            <v>Mint Chocolate Compoundpump</v>
          </cell>
          <cell r="C23" t="str">
            <v>FLAV</v>
          </cell>
          <cell r="D23" t="str">
            <v>Mint Chocolate Compound</v>
          </cell>
          <cell r="E23">
            <v>1</v>
          </cell>
          <cell r="F23" t="str">
            <v>pump</v>
          </cell>
          <cell r="G23">
            <v>10</v>
          </cell>
          <cell r="H23"/>
        </row>
        <row r="24">
          <cell r="B24" t="str">
            <v xml:space="preserve">Pumpkin Puree1 Topping Scoop </v>
          </cell>
          <cell r="C24" t="str">
            <v>FLAV</v>
          </cell>
          <cell r="D24" t="str">
            <v>Pumpkin Puree</v>
          </cell>
          <cell r="E24" t="str">
            <v>mix in</v>
          </cell>
          <cell r="F24" t="str">
            <v xml:space="preserve">1 Topping Scoop </v>
          </cell>
          <cell r="G24">
            <v>20</v>
          </cell>
          <cell r="H24"/>
        </row>
        <row r="25">
          <cell r="B25" t="str">
            <v>Pureebs</v>
          </cell>
          <cell r="C25" t="str">
            <v>FLAV</v>
          </cell>
          <cell r="D25" t="str">
            <v>Puree</v>
          </cell>
          <cell r="E25">
            <v>1</v>
          </cell>
          <cell r="F25" t="str">
            <v>bs</v>
          </cell>
          <cell r="G25">
            <v>20</v>
          </cell>
          <cell r="H25"/>
        </row>
        <row r="26">
          <cell r="B26" t="str">
            <v>Red Velvet Artisan Flavorpump</v>
          </cell>
          <cell r="C26" t="str">
            <v>FLAV</v>
          </cell>
          <cell r="D26" t="str">
            <v>Red Velvet Artisan Flavor</v>
          </cell>
          <cell r="E26">
            <v>1</v>
          </cell>
          <cell r="F26" t="str">
            <v>pump</v>
          </cell>
          <cell r="G26">
            <v>10</v>
          </cell>
          <cell r="H26"/>
        </row>
        <row r="27">
          <cell r="B27" t="str">
            <v>Taro Powderbs</v>
          </cell>
          <cell r="C27" t="str">
            <v>FLAV</v>
          </cell>
          <cell r="D27" t="str">
            <v>Taro Powder</v>
          </cell>
          <cell r="E27">
            <v>1</v>
          </cell>
          <cell r="F27" t="str">
            <v>bs</v>
          </cell>
          <cell r="G27">
            <v>13</v>
          </cell>
          <cell r="H27"/>
        </row>
        <row r="28">
          <cell r="B28" t="str">
            <v>Jambs</v>
          </cell>
          <cell r="C28" t="str">
            <v>FLAV GEN</v>
          </cell>
          <cell r="D28" t="str">
            <v>Jam</v>
          </cell>
          <cell r="E28">
            <v>1</v>
          </cell>
          <cell r="F28" t="str">
            <v>bs</v>
          </cell>
          <cell r="G28">
            <v>23</v>
          </cell>
          <cell r="H28"/>
        </row>
        <row r="29">
          <cell r="B29" t="str">
            <v>Syrupbs</v>
          </cell>
          <cell r="C29" t="str">
            <v>FLAV GEN</v>
          </cell>
          <cell r="D29" t="str">
            <v>Syrup</v>
          </cell>
          <cell r="E29">
            <v>1</v>
          </cell>
          <cell r="F29" t="str">
            <v>bs</v>
          </cell>
          <cell r="G29">
            <v>25</v>
          </cell>
          <cell r="H29"/>
        </row>
        <row r="30">
          <cell r="B30" t="str">
            <v>Fresh Basilea</v>
          </cell>
          <cell r="C30" t="str">
            <v>FRESH</v>
          </cell>
          <cell r="D30" t="str">
            <v>Fresh Basil</v>
          </cell>
          <cell r="E30">
            <v>1</v>
          </cell>
          <cell r="F30" t="str">
            <v>ea</v>
          </cell>
          <cell r="G30">
            <v>1</v>
          </cell>
          <cell r="H30"/>
        </row>
        <row r="31">
          <cell r="B31" t="str">
            <v>Fresh Chiliea</v>
          </cell>
          <cell r="C31" t="str">
            <v>FRESH</v>
          </cell>
          <cell r="D31" t="str">
            <v>Fresh Chili</v>
          </cell>
          <cell r="E31">
            <v>1</v>
          </cell>
          <cell r="F31" t="str">
            <v>ea</v>
          </cell>
          <cell r="G31">
            <v>2.1</v>
          </cell>
          <cell r="H31"/>
        </row>
        <row r="32">
          <cell r="B32" t="str">
            <v>Fresh Fruitoz</v>
          </cell>
          <cell r="C32" t="str">
            <v>FRESH</v>
          </cell>
          <cell r="D32" t="str">
            <v>Fresh Fruit</v>
          </cell>
          <cell r="E32">
            <v>1</v>
          </cell>
          <cell r="F32" t="str">
            <v>oz</v>
          </cell>
          <cell r="G32">
            <v>30</v>
          </cell>
          <cell r="H32"/>
        </row>
        <row r="33">
          <cell r="B33" t="str">
            <v>Fresh Mangotopscp</v>
          </cell>
          <cell r="C33" t="str">
            <v>FRESH</v>
          </cell>
          <cell r="D33" t="str">
            <v>Fresh Mango</v>
          </cell>
          <cell r="E33">
            <v>1</v>
          </cell>
          <cell r="F33" t="str">
            <v>topscp</v>
          </cell>
          <cell r="G33">
            <v>14</v>
          </cell>
          <cell r="H33" t="str">
            <v>Waste: 40% (40% Seed, 56%Pulp)</v>
          </cell>
        </row>
        <row r="34">
          <cell r="B34" t="str">
            <v>Fresh Strawberriestopscp</v>
          </cell>
          <cell r="C34" t="str">
            <v>FRESH</v>
          </cell>
          <cell r="D34" t="str">
            <v>Fresh Strawberries</v>
          </cell>
          <cell r="E34">
            <v>1</v>
          </cell>
          <cell r="F34" t="str">
            <v>topscp</v>
          </cell>
          <cell r="G34">
            <v>14</v>
          </cell>
          <cell r="H34"/>
        </row>
        <row r="35">
          <cell r="B35" t="str">
            <v>Fresh Watermelontopscp</v>
          </cell>
          <cell r="C35" t="str">
            <v>FRESH</v>
          </cell>
          <cell r="D35" t="str">
            <v>Fresh Watermelon</v>
          </cell>
          <cell r="E35">
            <v>1</v>
          </cell>
          <cell r="F35" t="str">
            <v>topscp</v>
          </cell>
          <cell r="G35">
            <v>30</v>
          </cell>
          <cell r="H35" t="str">
            <v>Waste: 30% (30% Skin, 70% Flesh)</v>
          </cell>
        </row>
        <row r="36">
          <cell r="B36" t="str">
            <v>Lemon Slicesslice</v>
          </cell>
          <cell r="C36" t="str">
            <v>FRESH</v>
          </cell>
          <cell r="D36" t="str">
            <v>Lemon Slices</v>
          </cell>
          <cell r="E36">
            <v>1</v>
          </cell>
          <cell r="F36" t="str">
            <v>slice</v>
          </cell>
          <cell r="G36">
            <v>5</v>
          </cell>
          <cell r="H36"/>
        </row>
        <row r="37">
          <cell r="B37" t="str">
            <v>Lime Quarterssqueeze</v>
          </cell>
          <cell r="C37" t="str">
            <v>FRESH</v>
          </cell>
          <cell r="D37" t="str">
            <v>Lime Quarters</v>
          </cell>
          <cell r="E37">
            <v>1</v>
          </cell>
          <cell r="F37" t="str">
            <v>squeeze</v>
          </cell>
          <cell r="G37">
            <v>17.03</v>
          </cell>
          <cell r="H37"/>
        </row>
        <row r="38">
          <cell r="B38" t="str">
            <v>Lime Slicesslice</v>
          </cell>
          <cell r="C38" t="str">
            <v>FRESH</v>
          </cell>
          <cell r="D38" t="str">
            <v>Lime Slices</v>
          </cell>
          <cell r="E38">
            <v>1</v>
          </cell>
          <cell r="F38" t="str">
            <v>slice</v>
          </cell>
          <cell r="G38">
            <v>5</v>
          </cell>
          <cell r="H38"/>
        </row>
        <row r="39">
          <cell r="B39" t="str">
            <v>IQF Bananapc</v>
          </cell>
          <cell r="C39" t="str">
            <v>IQF</v>
          </cell>
          <cell r="D39" t="str">
            <v>IQF Banana</v>
          </cell>
          <cell r="E39">
            <v>1</v>
          </cell>
          <cell r="F39" t="str">
            <v>pc</v>
          </cell>
          <cell r="G39">
            <v>4.25</v>
          </cell>
          <cell r="H39"/>
        </row>
        <row r="40">
          <cell r="B40" t="str">
            <v>IQF Bananatopscp</v>
          </cell>
          <cell r="C40" t="str">
            <v>IQF</v>
          </cell>
          <cell r="D40" t="str">
            <v>IQF Banana</v>
          </cell>
          <cell r="E40">
            <v>1</v>
          </cell>
          <cell r="F40" t="str">
            <v>topscp</v>
          </cell>
          <cell r="G40">
            <v>17</v>
          </cell>
          <cell r="H40"/>
        </row>
        <row r="41">
          <cell r="B41" t="str">
            <v>IQF Blackberrytopscp</v>
          </cell>
          <cell r="C41" t="str">
            <v>IQF</v>
          </cell>
          <cell r="D41" t="str">
            <v>IQF Blackberry</v>
          </cell>
          <cell r="E41">
            <v>1</v>
          </cell>
          <cell r="F41" t="str">
            <v>topscp</v>
          </cell>
          <cell r="G41">
            <v>30</v>
          </cell>
          <cell r="H41"/>
        </row>
        <row r="42">
          <cell r="B42" t="str">
            <v>IQF Blueberrytopscp</v>
          </cell>
          <cell r="C42" t="str">
            <v>IQF</v>
          </cell>
          <cell r="D42" t="str">
            <v>IQF Blueberry</v>
          </cell>
          <cell r="E42">
            <v>1</v>
          </cell>
          <cell r="F42" t="str">
            <v>topscp</v>
          </cell>
          <cell r="G42">
            <v>20</v>
          </cell>
          <cell r="H42"/>
        </row>
        <row r="43">
          <cell r="B43" t="str">
            <v>IQF cherrytopscp</v>
          </cell>
          <cell r="C43" t="str">
            <v>IQF</v>
          </cell>
          <cell r="D43" t="str">
            <v>IQF cherry</v>
          </cell>
          <cell r="E43">
            <v>1</v>
          </cell>
          <cell r="F43" t="str">
            <v>topscp</v>
          </cell>
          <cell r="G43">
            <v>23</v>
          </cell>
          <cell r="H43"/>
        </row>
        <row r="44">
          <cell r="B44" t="str">
            <v>IQF Mangotopscp</v>
          </cell>
          <cell r="C44" t="str">
            <v>IQF</v>
          </cell>
          <cell r="D44" t="str">
            <v>IQF Mango</v>
          </cell>
          <cell r="E44">
            <v>1</v>
          </cell>
          <cell r="F44" t="str">
            <v>topscp</v>
          </cell>
          <cell r="G44">
            <v>28</v>
          </cell>
          <cell r="H44"/>
        </row>
        <row r="45">
          <cell r="B45" t="str">
            <v>IQF Peachtopscp</v>
          </cell>
          <cell r="C45" t="str">
            <v>IQF</v>
          </cell>
          <cell r="D45" t="str">
            <v>IQF Peach</v>
          </cell>
          <cell r="E45">
            <v>1</v>
          </cell>
          <cell r="F45" t="str">
            <v>topscp</v>
          </cell>
          <cell r="G45">
            <v>25</v>
          </cell>
          <cell r="H45"/>
        </row>
        <row r="46">
          <cell r="B46" t="str">
            <v>IQF Pineappletopscp</v>
          </cell>
          <cell r="C46" t="str">
            <v>IQF</v>
          </cell>
          <cell r="D46" t="str">
            <v>IQF Pineapple</v>
          </cell>
          <cell r="E46">
            <v>1</v>
          </cell>
          <cell r="F46" t="str">
            <v>topscp</v>
          </cell>
          <cell r="G46">
            <v>28</v>
          </cell>
          <cell r="H46"/>
        </row>
        <row r="47">
          <cell r="B47" t="str">
            <v>IQF Raspberrytopscp</v>
          </cell>
          <cell r="C47" t="str">
            <v>IQF</v>
          </cell>
          <cell r="D47" t="str">
            <v>IQF Raspberry</v>
          </cell>
          <cell r="E47">
            <v>1</v>
          </cell>
          <cell r="F47" t="str">
            <v>topscp</v>
          </cell>
          <cell r="G47">
            <v>18</v>
          </cell>
          <cell r="H47"/>
        </row>
        <row r="48">
          <cell r="B48" t="str">
            <v>IQF Strawberrytopscp</v>
          </cell>
          <cell r="C48" t="str">
            <v>IQF</v>
          </cell>
          <cell r="D48" t="str">
            <v>IQF Strawberry</v>
          </cell>
          <cell r="E48">
            <v>1</v>
          </cell>
          <cell r="F48" t="str">
            <v>topscp</v>
          </cell>
          <cell r="G48">
            <v>30</v>
          </cell>
          <cell r="H48"/>
        </row>
        <row r="49">
          <cell r="B49" t="str">
            <v>IQF watermelontopscp</v>
          </cell>
          <cell r="C49" t="str">
            <v>IQF</v>
          </cell>
          <cell r="D49" t="str">
            <v>IQF watermelon</v>
          </cell>
          <cell r="E49">
            <v>1</v>
          </cell>
          <cell r="F49" t="str">
            <v>topscp</v>
          </cell>
          <cell r="G49">
            <v>30</v>
          </cell>
          <cell r="H49"/>
        </row>
        <row r="50">
          <cell r="B50" t="str">
            <v>Pitayabs</v>
          </cell>
          <cell r="C50" t="str">
            <v>IQF</v>
          </cell>
          <cell r="D50" t="str">
            <v>Pitaya</v>
          </cell>
          <cell r="E50">
            <v>1</v>
          </cell>
          <cell r="F50" t="str">
            <v>bs</v>
          </cell>
          <cell r="G50">
            <v>16.333333333333332</v>
          </cell>
          <cell r="H50"/>
        </row>
        <row r="51">
          <cell r="B51" t="str">
            <v>Basil Syrup Mixturebs</v>
          </cell>
          <cell r="C51" t="str">
            <v>MIXTURE</v>
          </cell>
          <cell r="D51" t="str">
            <v>Basil Syrup Mixture</v>
          </cell>
          <cell r="E51">
            <v>1</v>
          </cell>
          <cell r="F51" t="str">
            <v>bs</v>
          </cell>
          <cell r="G51">
            <v>15</v>
          </cell>
          <cell r="H51"/>
        </row>
        <row r="52">
          <cell r="B52" t="str">
            <v>Cherry Syrup Mixturebs</v>
          </cell>
          <cell r="C52" t="str">
            <v>MIXTURE</v>
          </cell>
          <cell r="D52" t="str">
            <v>Cherry Syrup Mixture</v>
          </cell>
          <cell r="E52">
            <v>1</v>
          </cell>
          <cell r="F52" t="str">
            <v>bs</v>
          </cell>
          <cell r="G52">
            <v>20</v>
          </cell>
          <cell r="H52"/>
        </row>
        <row r="53">
          <cell r="B53" t="str">
            <v>Matcha Mixturebs</v>
          </cell>
          <cell r="C53" t="str">
            <v>MIXTURE</v>
          </cell>
          <cell r="D53" t="str">
            <v>Matcha Mixture</v>
          </cell>
          <cell r="E53">
            <v>1</v>
          </cell>
          <cell r="F53" t="str">
            <v>bs</v>
          </cell>
          <cell r="G53">
            <v>15</v>
          </cell>
          <cell r="H53"/>
        </row>
        <row r="54">
          <cell r="B54" t="str">
            <v>Raspberry Sauce Mixturebs</v>
          </cell>
          <cell r="C54" t="str">
            <v>MIXTURE</v>
          </cell>
          <cell r="D54" t="str">
            <v>Raspberry Sauce Mixture</v>
          </cell>
          <cell r="E54">
            <v>1</v>
          </cell>
          <cell r="F54" t="str">
            <v>bs</v>
          </cell>
          <cell r="G54">
            <v>25</v>
          </cell>
          <cell r="H54"/>
        </row>
        <row r="55">
          <cell r="B55" t="str">
            <v>Pumpkin SpIce Sauce Mixturebs</v>
          </cell>
          <cell r="C55" t="str">
            <v>MIXTURE</v>
          </cell>
          <cell r="D55" t="str">
            <v>Pumpkin SpIce Sauce Mixture</v>
          </cell>
          <cell r="E55">
            <v>1</v>
          </cell>
          <cell r="F55" t="str">
            <v>bs</v>
          </cell>
          <cell r="G55">
            <v>25</v>
          </cell>
          <cell r="H55"/>
        </row>
        <row r="56">
          <cell r="B56" t="str">
            <v>SYRUP MIXTUREcc</v>
          </cell>
          <cell r="C56" t="str">
            <v>MIXTURE</v>
          </cell>
          <cell r="D56" t="str">
            <v>SYRUP MIXTURE</v>
          </cell>
          <cell r="E56">
            <v>1</v>
          </cell>
          <cell r="F56" t="str">
            <v>cc</v>
          </cell>
          <cell r="G56">
            <v>1</v>
          </cell>
          <cell r="H56"/>
        </row>
        <row r="57">
          <cell r="B57" t="str">
            <v>Brownie Bitestopscp</v>
          </cell>
          <cell r="C57" t="str">
            <v>TOP</v>
          </cell>
          <cell r="D57" t="str">
            <v>Brownie Bites</v>
          </cell>
          <cell r="E57">
            <v>1</v>
          </cell>
          <cell r="F57" t="str">
            <v>topscp</v>
          </cell>
          <cell r="G57">
            <v>15</v>
          </cell>
          <cell r="H57"/>
        </row>
        <row r="58">
          <cell r="B58" t="str">
            <v>Cheesecake Bitestopscp</v>
          </cell>
          <cell r="C58" t="str">
            <v>TOP</v>
          </cell>
          <cell r="D58" t="str">
            <v>Cheesecake Bites</v>
          </cell>
          <cell r="E58">
            <v>1</v>
          </cell>
          <cell r="F58" t="str">
            <v>topscp</v>
          </cell>
          <cell r="G58">
            <v>20</v>
          </cell>
          <cell r="H58"/>
        </row>
        <row r="59">
          <cell r="B59" t="str">
            <v>Chili powderps</v>
          </cell>
          <cell r="C59" t="str">
            <v>TOP</v>
          </cell>
          <cell r="D59" t="str">
            <v>Chili powder</v>
          </cell>
          <cell r="E59">
            <v>1</v>
          </cell>
          <cell r="F59" t="str">
            <v>ps</v>
          </cell>
          <cell r="G59">
            <v>2</v>
          </cell>
          <cell r="H59"/>
        </row>
        <row r="60">
          <cell r="B60" t="str">
            <v>Cinnabon Cerealtopscp</v>
          </cell>
          <cell r="C60" t="str">
            <v>TOP</v>
          </cell>
          <cell r="D60" t="str">
            <v>Cinnabon Cereal</v>
          </cell>
          <cell r="E60" t="str">
            <v>mix in</v>
          </cell>
          <cell r="F60" t="str">
            <v>topscp</v>
          </cell>
          <cell r="G60">
            <v>5</v>
          </cell>
          <cell r="H60"/>
        </row>
        <row r="61">
          <cell r="B61" t="str">
            <v>Cinnamonbs</v>
          </cell>
          <cell r="C61" t="str">
            <v>TOP</v>
          </cell>
          <cell r="D61" t="str">
            <v>Cinnamon</v>
          </cell>
          <cell r="E61">
            <v>1</v>
          </cell>
          <cell r="F61" t="str">
            <v>bs</v>
          </cell>
          <cell r="G61">
            <v>0.5</v>
          </cell>
          <cell r="H61"/>
        </row>
        <row r="62">
          <cell r="B62" t="str">
            <v>Cream Foamg</v>
          </cell>
          <cell r="C62" t="str">
            <v>TOP</v>
          </cell>
          <cell r="D62" t="str">
            <v>Cream Foam</v>
          </cell>
          <cell r="E62">
            <v>1</v>
          </cell>
          <cell r="F62" t="str">
            <v>g</v>
          </cell>
          <cell r="G62">
            <v>1</v>
          </cell>
          <cell r="H62"/>
        </row>
        <row r="63">
          <cell r="B63" t="str">
            <v>Crispy Crepestopscp</v>
          </cell>
          <cell r="C63" t="str">
            <v>TOP</v>
          </cell>
          <cell r="D63" t="str">
            <v>Crispy Crepes</v>
          </cell>
          <cell r="E63">
            <v>1</v>
          </cell>
          <cell r="F63" t="str">
            <v>topscp</v>
          </cell>
          <cell r="G63">
            <v>10</v>
          </cell>
          <cell r="H63"/>
        </row>
        <row r="64">
          <cell r="B64" t="str">
            <v>Dare Spice Snaps2 Topping Scoops</v>
          </cell>
          <cell r="C64" t="str">
            <v>TOP</v>
          </cell>
          <cell r="D64" t="str">
            <v>Dare Spice Snaps</v>
          </cell>
          <cell r="E64" t="str">
            <v>topping</v>
          </cell>
          <cell r="F64" t="str">
            <v>2 Topping Scoops</v>
          </cell>
          <cell r="G64">
            <v>9</v>
          </cell>
          <cell r="H64"/>
        </row>
        <row r="65">
          <cell r="B65" t="str">
            <v>Dark Chocolate Curlstopscp</v>
          </cell>
          <cell r="C65" t="str">
            <v>TOP</v>
          </cell>
          <cell r="D65" t="str">
            <v>Dark Chocolate Curls</v>
          </cell>
          <cell r="E65">
            <v>1</v>
          </cell>
          <cell r="F65" t="str">
            <v>topscp</v>
          </cell>
          <cell r="G65">
            <v>8</v>
          </cell>
          <cell r="H65"/>
        </row>
        <row r="66">
          <cell r="B66" t="str">
            <v>Decadent Cookiestopscp</v>
          </cell>
          <cell r="C66" t="str">
            <v>TOP</v>
          </cell>
          <cell r="D66" t="str">
            <v>Decadent Cookies</v>
          </cell>
          <cell r="E66" t="str">
            <v>mix in</v>
          </cell>
          <cell r="F66" t="str">
            <v>topscp</v>
          </cell>
          <cell r="G66">
            <v>6</v>
          </cell>
          <cell r="H66"/>
        </row>
        <row r="67">
          <cell r="B67" t="str">
            <v>Dried Blueberries1/2 topping scoop</v>
          </cell>
          <cell r="C67" t="str">
            <v>TOP</v>
          </cell>
          <cell r="D67" t="str">
            <v>Dried Blueberries</v>
          </cell>
          <cell r="E67" t="str">
            <v>topping</v>
          </cell>
          <cell r="F67" t="str">
            <v>1/2 topping scoop</v>
          </cell>
          <cell r="G67">
            <v>2</v>
          </cell>
          <cell r="H67"/>
        </row>
        <row r="68">
          <cell r="B68" t="str">
            <v>Fruity Pebblestopscp</v>
          </cell>
          <cell r="C68" t="str">
            <v>TOP</v>
          </cell>
          <cell r="D68" t="str">
            <v>Fruity Pebbles</v>
          </cell>
          <cell r="E68">
            <v>1</v>
          </cell>
          <cell r="F68" t="str">
            <v>topscp</v>
          </cell>
          <cell r="G68">
            <v>6</v>
          </cell>
          <cell r="H68"/>
        </row>
        <row r="69">
          <cell r="B69" t="str">
            <v>Funnel Cake Stickun</v>
          </cell>
          <cell r="C69" t="str">
            <v>TOP</v>
          </cell>
          <cell r="D69" t="str">
            <v>Funnel Cake Stick</v>
          </cell>
          <cell r="E69">
            <v>1</v>
          </cell>
          <cell r="F69" t="str">
            <v>un</v>
          </cell>
          <cell r="G69">
            <v>5</v>
          </cell>
          <cell r="H69"/>
        </row>
        <row r="70">
          <cell r="B70" t="str">
            <v xml:space="preserve">Gingersnap Cookies (PC)1 Topping Scoop </v>
          </cell>
          <cell r="C70" t="str">
            <v>TOP</v>
          </cell>
          <cell r="D70" t="str">
            <v>Gingersnap Cookies (PC)</v>
          </cell>
          <cell r="E70" t="str">
            <v>mix in</v>
          </cell>
          <cell r="F70" t="str">
            <v xml:space="preserve">1 Topping Scoop </v>
          </cell>
          <cell r="G70">
            <v>6</v>
          </cell>
          <cell r="H70"/>
        </row>
        <row r="71">
          <cell r="B71" t="str">
            <v xml:space="preserve">Gingersnap Cookies (PC)1 Topping Scoop </v>
          </cell>
          <cell r="C71" t="str">
            <v>TOP</v>
          </cell>
          <cell r="D71" t="str">
            <v>Gingersnap Cookies (PC)</v>
          </cell>
          <cell r="E71" t="str">
            <v>mix in</v>
          </cell>
          <cell r="F71" t="str">
            <v xml:space="preserve">1 Topping Scoop </v>
          </cell>
          <cell r="G71">
            <v>16</v>
          </cell>
          <cell r="H71"/>
        </row>
        <row r="72">
          <cell r="B72" t="str">
            <v>Graham Crumbstopscp</v>
          </cell>
          <cell r="C72" t="str">
            <v>TOP</v>
          </cell>
          <cell r="D72" t="str">
            <v>Graham Crumbs</v>
          </cell>
          <cell r="E72">
            <v>1</v>
          </cell>
          <cell r="F72" t="str">
            <v>topscp</v>
          </cell>
          <cell r="G72">
            <v>8</v>
          </cell>
          <cell r="H72"/>
        </row>
        <row r="73">
          <cell r="B73" t="str">
            <v>Honeydrizzle (line)</v>
          </cell>
          <cell r="C73" t="str">
            <v>TOP</v>
          </cell>
          <cell r="D73" t="str">
            <v>Honey</v>
          </cell>
          <cell r="E73">
            <v>1</v>
          </cell>
          <cell r="F73" t="str">
            <v>drizzle (line)</v>
          </cell>
          <cell r="G73" t="str">
            <v>?</v>
          </cell>
          <cell r="H73"/>
        </row>
        <row r="74">
          <cell r="B74" t="str">
            <v>Honey &amp; Oat Granolatopscp</v>
          </cell>
          <cell r="C74" t="str">
            <v>TOP</v>
          </cell>
          <cell r="D74" t="str">
            <v>Honey &amp; Oat Granola</v>
          </cell>
          <cell r="E74">
            <v>1</v>
          </cell>
          <cell r="F74" t="str">
            <v>topscp</v>
          </cell>
          <cell r="G74">
            <v>15</v>
          </cell>
          <cell r="H74"/>
        </row>
        <row r="75">
          <cell r="B75" t="str">
            <v>Lemon Crème Cookiestopscp</v>
          </cell>
          <cell r="C75" t="str">
            <v>TOP</v>
          </cell>
          <cell r="D75" t="str">
            <v>Lemon Crème Cookies</v>
          </cell>
          <cell r="E75">
            <v>1</v>
          </cell>
          <cell r="F75" t="str">
            <v>topscp</v>
          </cell>
          <cell r="G75">
            <v>15</v>
          </cell>
          <cell r="H75"/>
        </row>
        <row r="76">
          <cell r="B76" t="str">
            <v>Lotus Biscoff Cookieun</v>
          </cell>
          <cell r="C76" t="str">
            <v>TOP</v>
          </cell>
          <cell r="D76" t="str">
            <v>Lotus Biscoff Cookie</v>
          </cell>
          <cell r="E76">
            <v>1</v>
          </cell>
          <cell r="F76" t="str">
            <v>un</v>
          </cell>
          <cell r="G76">
            <v>7.5</v>
          </cell>
          <cell r="H76"/>
        </row>
        <row r="77">
          <cell r="B77" t="str">
            <v>Mini Mochi Rice Caketopscp</v>
          </cell>
          <cell r="C77" t="str">
            <v>TOP</v>
          </cell>
          <cell r="D77" t="str">
            <v>Mini Mochi Rice Cake</v>
          </cell>
          <cell r="E77">
            <v>1</v>
          </cell>
          <cell r="F77" t="str">
            <v>topscp</v>
          </cell>
          <cell r="G77">
            <v>15</v>
          </cell>
          <cell r="H77"/>
        </row>
        <row r="78">
          <cell r="B78" t="str">
            <v>Mint Biscuits1/2 topping scoop</v>
          </cell>
          <cell r="C78" t="str">
            <v>TOP</v>
          </cell>
          <cell r="D78" t="str">
            <v>Mint Biscuits</v>
          </cell>
          <cell r="E78" t="str">
            <v>mix in</v>
          </cell>
          <cell r="F78" t="str">
            <v>1/2 topping scoop</v>
          </cell>
          <cell r="G78">
            <v>5</v>
          </cell>
          <cell r="H78"/>
        </row>
        <row r="79">
          <cell r="B79" t="str">
            <v>Oreo Cookie &amp; Cream Piecestopscp</v>
          </cell>
          <cell r="C79" t="str">
            <v>TOP</v>
          </cell>
          <cell r="D79" t="str">
            <v>Oreo Cookie &amp; Cream Pieces</v>
          </cell>
          <cell r="E79">
            <v>1</v>
          </cell>
          <cell r="F79" t="str">
            <v>topscp</v>
          </cell>
          <cell r="G79">
            <v>12</v>
          </cell>
          <cell r="H79"/>
        </row>
        <row r="80">
          <cell r="B80" t="str">
            <v>Pecan1 Topping Scoop</v>
          </cell>
          <cell r="C80" t="str">
            <v>TOP</v>
          </cell>
          <cell r="D80" t="str">
            <v>Pecan</v>
          </cell>
          <cell r="E80" t="str">
            <v>topping</v>
          </cell>
          <cell r="F80" t="str">
            <v>1 Topping Scoop</v>
          </cell>
          <cell r="G80">
            <v>8</v>
          </cell>
          <cell r="H80"/>
        </row>
        <row r="81">
          <cell r="B81" t="str">
            <v xml:space="preserve">Pecan1 Topping Scoop </v>
          </cell>
          <cell r="C81" t="str">
            <v>TOP</v>
          </cell>
          <cell r="D81" t="str">
            <v>Pecan</v>
          </cell>
          <cell r="E81" t="str">
            <v>topping</v>
          </cell>
          <cell r="F81" t="str">
            <v xml:space="preserve">1 Topping Scoop </v>
          </cell>
          <cell r="G81">
            <v>5</v>
          </cell>
          <cell r="H81"/>
        </row>
        <row r="82">
          <cell r="B82" t="str">
            <v>Red Velvet Bitestopscp</v>
          </cell>
          <cell r="C82" t="str">
            <v>TOP</v>
          </cell>
          <cell r="D82" t="str">
            <v>Red Velvet Bites</v>
          </cell>
          <cell r="E82">
            <v>1</v>
          </cell>
          <cell r="F82" t="str">
            <v>topscp</v>
          </cell>
          <cell r="G82">
            <v>10</v>
          </cell>
          <cell r="H82"/>
        </row>
        <row r="83">
          <cell r="B83" t="str">
            <v>Seasalt Caramel Truffle Shelf Stable 1 Topping Scoop</v>
          </cell>
          <cell r="C83" t="str">
            <v>TOP</v>
          </cell>
          <cell r="D83" t="str">
            <v xml:space="preserve">Seasalt Caramel Truffle Shelf Stable </v>
          </cell>
          <cell r="E83" t="str">
            <v>mix in</v>
          </cell>
          <cell r="F83" t="str">
            <v>1 Topping Scoop</v>
          </cell>
          <cell r="G83">
            <v>8</v>
          </cell>
          <cell r="H83"/>
        </row>
        <row r="84">
          <cell r="B84" t="str">
            <v>Shredded Coconuttopscp</v>
          </cell>
          <cell r="C84" t="str">
            <v>TOP</v>
          </cell>
          <cell r="D84" t="str">
            <v>Shredded Coconut</v>
          </cell>
          <cell r="E84">
            <v>1</v>
          </cell>
          <cell r="F84" t="str">
            <v>topscp</v>
          </cell>
          <cell r="G84">
            <v>9</v>
          </cell>
          <cell r="H84"/>
        </row>
        <row r="85">
          <cell r="B85" t="str">
            <v>Skor toffee Bitesbs</v>
          </cell>
          <cell r="C85" t="str">
            <v>TOP</v>
          </cell>
          <cell r="D85" t="str">
            <v>Skor toffee Bites</v>
          </cell>
          <cell r="E85">
            <v>1</v>
          </cell>
          <cell r="F85" t="str">
            <v>bs</v>
          </cell>
          <cell r="G85">
            <v>8</v>
          </cell>
          <cell r="H85"/>
        </row>
        <row r="86">
          <cell r="B86" t="str">
            <v>Skor toffee Bitesbluscp</v>
          </cell>
          <cell r="C86" t="str">
            <v>TOP</v>
          </cell>
          <cell r="D86" t="str">
            <v>Skor toffee Bites</v>
          </cell>
          <cell r="E86">
            <v>1</v>
          </cell>
          <cell r="F86" t="str">
            <v>bluscp</v>
          </cell>
          <cell r="G86">
            <v>6</v>
          </cell>
          <cell r="H86"/>
        </row>
        <row r="87">
          <cell r="B87" t="str">
            <v>Spicy Snack Mixtopscp</v>
          </cell>
          <cell r="C87" t="str">
            <v>TOP</v>
          </cell>
          <cell r="D87" t="str">
            <v>Spicy Snack Mix</v>
          </cell>
          <cell r="E87">
            <v>1</v>
          </cell>
          <cell r="F87" t="str">
            <v>topscp</v>
          </cell>
          <cell r="G87">
            <v>15</v>
          </cell>
          <cell r="H87"/>
        </row>
        <row r="88">
          <cell r="B88" t="str">
            <v>Spice Snaps Cookiestopscp</v>
          </cell>
          <cell r="C88" t="str">
            <v>TOP</v>
          </cell>
          <cell r="D88" t="str">
            <v>Spice Snaps Cookies</v>
          </cell>
          <cell r="E88">
            <v>1</v>
          </cell>
          <cell r="F88" t="str">
            <v>topscp</v>
          </cell>
          <cell r="G88">
            <v>9</v>
          </cell>
          <cell r="H88"/>
        </row>
        <row r="89">
          <cell r="B89" t="str">
            <v>Strawberry Yogurt-Covered Pretzelstopscp</v>
          </cell>
          <cell r="C89" t="str">
            <v>TOP</v>
          </cell>
          <cell r="D89" t="str">
            <v>Strawberry Yogurt-Covered Pretzels</v>
          </cell>
          <cell r="E89">
            <v>1</v>
          </cell>
          <cell r="F89" t="str">
            <v>topscp</v>
          </cell>
          <cell r="G89">
            <v>15</v>
          </cell>
          <cell r="H89"/>
        </row>
        <row r="90">
          <cell r="B90" t="str">
            <v>Walnut Piecesbs</v>
          </cell>
          <cell r="C90" t="str">
            <v>TOP</v>
          </cell>
          <cell r="D90" t="str">
            <v>Walnut Pieces</v>
          </cell>
          <cell r="E90">
            <v>1</v>
          </cell>
          <cell r="F90" t="str">
            <v>bs</v>
          </cell>
          <cell r="G90">
            <v>4</v>
          </cell>
          <cell r="H90"/>
        </row>
        <row r="91">
          <cell r="B91" t="str">
            <v>Sugarbs</v>
          </cell>
          <cell r="C91" t="str">
            <v>TOP</v>
          </cell>
          <cell r="D91" t="str">
            <v>Sugar</v>
          </cell>
          <cell r="E91">
            <v>1</v>
          </cell>
          <cell r="F91" t="str">
            <v>bs</v>
          </cell>
          <cell r="G91">
            <v>16</v>
          </cell>
          <cell r="H91"/>
        </row>
        <row r="92">
          <cell r="B92" t="str">
            <v>Wild Berries Granolatopscp</v>
          </cell>
          <cell r="C92" t="str">
            <v>TOP</v>
          </cell>
          <cell r="D92" t="str">
            <v>Wild Berries Granola</v>
          </cell>
          <cell r="E92" t="str">
            <v>topping</v>
          </cell>
          <cell r="F92" t="str">
            <v>topscp</v>
          </cell>
          <cell r="G92">
            <v>5</v>
          </cell>
          <cell r="H92"/>
        </row>
        <row r="93">
          <cell r="B93" t="str">
            <v>Aloe Verawire scoop</v>
          </cell>
          <cell r="C93" t="str">
            <v>TOP FRUZ TEA</v>
          </cell>
          <cell r="D93" t="str">
            <v>Aloe Vera</v>
          </cell>
          <cell r="E93">
            <v>1</v>
          </cell>
          <cell r="F93" t="str">
            <v>wire scoop</v>
          </cell>
          <cell r="G93">
            <v>31.36</v>
          </cell>
          <cell r="H93"/>
        </row>
        <row r="94">
          <cell r="B94" t="str">
            <v>Blue Curacao Aiyu Jellyslotted spoon</v>
          </cell>
          <cell r="C94" t="str">
            <v>TOP FRUZ TEA</v>
          </cell>
          <cell r="D94" t="str">
            <v>Blue Curacao Aiyu Jelly</v>
          </cell>
          <cell r="E94">
            <v>1</v>
          </cell>
          <cell r="F94" t="str">
            <v>slotted spoon</v>
          </cell>
          <cell r="G94">
            <v>15</v>
          </cell>
          <cell r="H94"/>
        </row>
        <row r="95">
          <cell r="B95" t="str">
            <v>Grass Jellyslotted spoon</v>
          </cell>
          <cell r="C95" t="str">
            <v>TOP FRUZ TEA</v>
          </cell>
          <cell r="D95" t="str">
            <v>Grass Jelly</v>
          </cell>
          <cell r="E95">
            <v>1</v>
          </cell>
          <cell r="F95" t="str">
            <v>slotted spoon</v>
          </cell>
          <cell r="G95">
            <v>8.33</v>
          </cell>
          <cell r="H95"/>
        </row>
        <row r="96">
          <cell r="B96" t="str">
            <v>Jelly/Bobawire scoop</v>
          </cell>
          <cell r="C96" t="str">
            <v>TOP FRUZ TEA</v>
          </cell>
          <cell r="D96" t="str">
            <v>Jelly/Boba</v>
          </cell>
          <cell r="E96">
            <v>1</v>
          </cell>
          <cell r="F96" t="str">
            <v>wire scoop</v>
          </cell>
          <cell r="G96">
            <v>45</v>
          </cell>
          <cell r="H96"/>
        </row>
        <row r="97">
          <cell r="B97" t="str">
            <v>Premade Egg Puddingslotted spoon</v>
          </cell>
          <cell r="C97" t="str">
            <v>TOP FRUZ TEA</v>
          </cell>
          <cell r="D97" t="str">
            <v>Premade Egg Pudding</v>
          </cell>
          <cell r="E97">
            <v>1</v>
          </cell>
          <cell r="F97" t="str">
            <v>slotted spoon</v>
          </cell>
          <cell r="G97">
            <v>11.43</v>
          </cell>
          <cell r="H97"/>
        </row>
        <row r="98">
          <cell r="B98" t="str">
            <v>Premade Mochislotted spoon</v>
          </cell>
          <cell r="C98" t="str">
            <v>TOP FRUZ TEA</v>
          </cell>
          <cell r="D98" t="str">
            <v>Premade Mochi</v>
          </cell>
          <cell r="E98">
            <v>1</v>
          </cell>
          <cell r="F98" t="str">
            <v>slotted spoon</v>
          </cell>
          <cell r="G98">
            <v>55</v>
          </cell>
          <cell r="H98"/>
        </row>
        <row r="99">
          <cell r="B99" t="str">
            <v>Premade Tapiocawire scoop</v>
          </cell>
          <cell r="C99" t="str">
            <v>TOP FRUZ TEA</v>
          </cell>
          <cell r="D99" t="str">
            <v>Premade Tapioca</v>
          </cell>
          <cell r="E99">
            <v>1</v>
          </cell>
          <cell r="F99" t="str">
            <v>wire scoop</v>
          </cell>
          <cell r="G99">
            <v>48.57</v>
          </cell>
          <cell r="H99"/>
        </row>
        <row r="100">
          <cell r="B100" t="str">
            <v>Caramel Saucedrizzle (line)</v>
          </cell>
          <cell r="C100" t="str">
            <v>TOP SAUCE</v>
          </cell>
          <cell r="D100" t="str">
            <v>Caramel Sauce</v>
          </cell>
          <cell r="E100">
            <v>1</v>
          </cell>
          <cell r="F100" t="str">
            <v>drizzle (line)</v>
          </cell>
          <cell r="G100">
            <v>1</v>
          </cell>
          <cell r="H100"/>
        </row>
        <row r="101">
          <cell r="B101" t="str">
            <v>Salted Caramel Hot Saucebs</v>
          </cell>
          <cell r="C101" t="str">
            <v>TOP SAUCE</v>
          </cell>
          <cell r="D101" t="str">
            <v>Salted Caramel Hot Sauce</v>
          </cell>
          <cell r="E101">
            <v>1</v>
          </cell>
          <cell r="F101" t="str">
            <v>bs</v>
          </cell>
          <cell r="G101">
            <v>20</v>
          </cell>
          <cell r="H101"/>
        </row>
        <row r="102">
          <cell r="B102" t="str">
            <v>OtherN/A</v>
          </cell>
          <cell r="C102" t="str">
            <v>Z</v>
          </cell>
          <cell r="D102" t="str">
            <v>Other</v>
          </cell>
          <cell r="E102">
            <v>1</v>
          </cell>
          <cell r="F102" t="str">
            <v>N/A</v>
          </cell>
          <cell r="G102">
            <v>1</v>
          </cell>
          <cell r="H102"/>
        </row>
      </sheetData>
      <sheetData sheetId="1">
        <row r="1">
          <cell r="K1" t="str">
            <v>GFS/ONT</v>
          </cell>
          <cell r="L1"/>
          <cell r="M1"/>
          <cell r="N1"/>
          <cell r="O1"/>
          <cell r="P1"/>
          <cell r="Q1"/>
          <cell r="R1"/>
          <cell r="S1"/>
          <cell r="T1"/>
        </row>
        <row r="2">
          <cell r="K2"/>
          <cell r="L2"/>
          <cell r="M2"/>
          <cell r="N2"/>
          <cell r="O2"/>
          <cell r="P2"/>
          <cell r="Q2"/>
          <cell r="R2" t="str">
            <v>Price as of:</v>
          </cell>
          <cell r="S2">
            <v>45574</v>
          </cell>
        </row>
        <row r="3">
          <cell r="K3" t="str">
            <v>QB #</v>
          </cell>
          <cell r="L3" t="str">
            <v xml:space="preserve">Ingredient </v>
          </cell>
          <cell r="M3" t="str">
            <v>Manufacturer</v>
          </cell>
          <cell r="N3" t="str">
            <v>Distributor</v>
          </cell>
          <cell r="O3" t="str">
            <v>Distributor #</v>
          </cell>
          <cell r="P3" t="str">
            <v>Pack Size</v>
          </cell>
          <cell r="Q3" t="str">
            <v>Total Pack Size</v>
          </cell>
          <cell r="R3" t="str">
            <v>Unit</v>
          </cell>
          <cell r="S3" t="str">
            <v>Cost/pack</v>
          </cell>
          <cell r="T3" t="str">
            <v>Cost/unit
(g)</v>
          </cell>
        </row>
        <row r="4">
          <cell r="K4" t="str">
            <v>YFT87802</v>
          </cell>
          <cell r="L4" t="str">
            <v>Low Fat Chocolate Yogurt</v>
          </cell>
          <cell r="M4" t="str">
            <v>YOGEN FRUZ GROUP (SHAW'S)</v>
          </cell>
          <cell r="N4" t="str">
            <v>GFS</v>
          </cell>
          <cell r="O4" t="str">
            <v>1425650</v>
          </cell>
          <cell r="P4" t="str">
            <v>1X11.4L</v>
          </cell>
          <cell r="Q4">
            <v>6156</v>
          </cell>
          <cell r="R4" t="str">
            <v>g</v>
          </cell>
          <cell r="S4">
            <v>45.46</v>
          </cell>
          <cell r="T4">
            <v>7.384665367121508E-3</v>
          </cell>
        </row>
        <row r="5">
          <cell r="K5" t="str">
            <v>YFT87801</v>
          </cell>
          <cell r="L5" t="str">
            <v>Low Fat Vanilla Yogurt</v>
          </cell>
          <cell r="M5" t="str">
            <v>YOGEN FRUZ GROUP (SHAW'S)</v>
          </cell>
          <cell r="N5" t="str">
            <v>GFS</v>
          </cell>
          <cell r="O5" t="str">
            <v>1424889</v>
          </cell>
          <cell r="P5" t="str">
            <v>1X11.4L</v>
          </cell>
          <cell r="Q5">
            <v>6156</v>
          </cell>
          <cell r="R5" t="str">
            <v>g</v>
          </cell>
          <cell r="S5">
            <v>45.76</v>
          </cell>
          <cell r="T5">
            <v>7.4333983105912931E-3</v>
          </cell>
        </row>
        <row r="6">
          <cell r="K6" t="str">
            <v>YFT87804</v>
          </cell>
          <cell r="L6" t="str">
            <v>No Sugar Added Vanilla Yogurt</v>
          </cell>
          <cell r="M6" t="str">
            <v>YOGEN FRUZ GROUP (SHAW'S)</v>
          </cell>
          <cell r="N6" t="str">
            <v>GFS</v>
          </cell>
          <cell r="O6" t="str">
            <v>1430241</v>
          </cell>
          <cell r="P6" t="str">
            <v>1X11.4L</v>
          </cell>
          <cell r="Q6">
            <v>6156</v>
          </cell>
          <cell r="R6" t="str">
            <v>g</v>
          </cell>
          <cell r="S6">
            <v>48.6</v>
          </cell>
          <cell r="T6">
            <v>7.8947368421052634E-3</v>
          </cell>
        </row>
        <row r="7">
          <cell r="K7" t="str">
            <v>YFT87805</v>
          </cell>
          <cell r="L7" t="str">
            <v>Non Dairy Sorbet Yogurt</v>
          </cell>
          <cell r="M7" t="str">
            <v>YOGEN FRUZ GROUP (SHAW'S)</v>
          </cell>
          <cell r="N7" t="str">
            <v>GFS</v>
          </cell>
          <cell r="O7" t="str">
            <v>1425666</v>
          </cell>
          <cell r="P7" t="str">
            <v>1X11.4L</v>
          </cell>
          <cell r="Q7">
            <v>6156</v>
          </cell>
          <cell r="R7" t="str">
            <v>g</v>
          </cell>
          <cell r="S7">
            <v>39.11</v>
          </cell>
          <cell r="T7">
            <v>6.353151397011046E-3</v>
          </cell>
        </row>
        <row r="8">
          <cell r="K8" t="str">
            <v>S811.01.YFC</v>
          </cell>
          <cell r="L8" t="str">
            <v>Neutral soft serve base Powder</v>
          </cell>
          <cell r="M8" t="str">
            <v>YOGEN FRUZ GROUP (FROSTY BOY)</v>
          </cell>
          <cell r="N8" t="str">
            <v>GFS</v>
          </cell>
          <cell r="O8" t="str">
            <v>1366332</v>
          </cell>
          <cell r="P8" t="str">
            <v>8X1.5KG</v>
          </cell>
          <cell r="Q8">
            <v>12000</v>
          </cell>
          <cell r="R8" t="str">
            <v>g</v>
          </cell>
          <cell r="S8">
            <v>119.37</v>
          </cell>
          <cell r="T8">
            <v>9.9474999999999997E-3</v>
          </cell>
        </row>
        <row r="9">
          <cell r="K9" t="str">
            <v>S812.00.YFC</v>
          </cell>
          <cell r="L9" t="str">
            <v>Sorbet Base Powder</v>
          </cell>
          <cell r="M9" t="str">
            <v>YOGEN FRUZ GROUP (FROSTY BOY)</v>
          </cell>
          <cell r="N9" t="str">
            <v>GFS</v>
          </cell>
          <cell r="O9" t="str">
            <v>1422209</v>
          </cell>
          <cell r="P9" t="str">
            <v>8X1.5KG</v>
          </cell>
          <cell r="Q9">
            <v>12000</v>
          </cell>
          <cell r="R9" t="str">
            <v>g</v>
          </cell>
          <cell r="S9">
            <v>119.37</v>
          </cell>
          <cell r="T9">
            <v>9.9474999999999997E-3</v>
          </cell>
        </row>
        <row r="10">
          <cell r="K10" t="str">
            <v>N601.00.YFC</v>
          </cell>
          <cell r="L10" t="str">
            <v>Sweet Base Soft Serve Powder</v>
          </cell>
          <cell r="M10" t="str">
            <v>YOGEN FRUZ GROUP (FROSTY BOY)</v>
          </cell>
          <cell r="N10" t="str">
            <v>GFS</v>
          </cell>
          <cell r="O10" t="str">
            <v>1415113</v>
          </cell>
          <cell r="P10" t="str">
            <v>8X1.5KG</v>
          </cell>
          <cell r="Q10">
            <v>12000</v>
          </cell>
          <cell r="R10" t="str">
            <v>g</v>
          </cell>
          <cell r="S10">
            <v>130.87</v>
          </cell>
          <cell r="T10">
            <v>1.0905833333333333E-2</v>
          </cell>
        </row>
        <row r="11">
          <cell r="K11" t="str">
            <v>N/A</v>
          </cell>
          <cell r="L11" t="str">
            <v>Chocolate ice cream mix</v>
          </cell>
          <cell r="M11" t="str">
            <v>LACTANTIA</v>
          </cell>
          <cell r="N11" t="str">
            <v>GFS</v>
          </cell>
          <cell r="O11" t="str">
            <v>1402130</v>
          </cell>
          <cell r="P11" t="str">
            <v>9X2L</v>
          </cell>
          <cell r="Q11">
            <v>18000</v>
          </cell>
          <cell r="R11" t="str">
            <v>g</v>
          </cell>
          <cell r="S11">
            <v>68.84</v>
          </cell>
          <cell r="T11">
            <v>3.8244444444444445E-3</v>
          </cell>
        </row>
        <row r="12">
          <cell r="K12" t="str">
            <v>N/A</v>
          </cell>
          <cell r="L12" t="str">
            <v>Vanilla ice cream mix</v>
          </cell>
          <cell r="M12" t="str">
            <v>LACTANTIA</v>
          </cell>
          <cell r="N12" t="str">
            <v>GFS</v>
          </cell>
          <cell r="O12" t="str">
            <v>3299248</v>
          </cell>
          <cell r="P12" t="str">
            <v>9X2L</v>
          </cell>
          <cell r="Q12">
            <v>18000</v>
          </cell>
          <cell r="R12" t="str">
            <v>g</v>
          </cell>
          <cell r="S12">
            <v>69.34</v>
          </cell>
          <cell r="T12">
            <v>3.8522222222222226E-3</v>
          </cell>
        </row>
        <row r="13">
          <cell r="K13" t="str">
            <v>N/A</v>
          </cell>
          <cell r="L13" t="str">
            <v>Captain Cyclone Ice Cream</v>
          </cell>
          <cell r="M13" t="str">
            <v>CENTRAL SMITH</v>
          </cell>
          <cell r="N13" t="str">
            <v>GFS</v>
          </cell>
          <cell r="O13" t="str">
            <v>1178518</v>
          </cell>
          <cell r="P13" t="str">
            <v>1X11.4L</v>
          </cell>
          <cell r="Q13">
            <v>6156</v>
          </cell>
          <cell r="R13" t="str">
            <v>g</v>
          </cell>
          <cell r="S13">
            <v>50.09</v>
          </cell>
          <cell r="T13">
            <v>8.136777128005198E-3</v>
          </cell>
        </row>
        <row r="14">
          <cell r="K14" t="str">
            <v>N/A</v>
          </cell>
          <cell r="L14" t="str">
            <v>Chocolate Ice Cream</v>
          </cell>
          <cell r="M14" t="str">
            <v>GFS (CENTRAL SMITH)</v>
          </cell>
          <cell r="N14" t="str">
            <v>GFS</v>
          </cell>
          <cell r="O14" t="str">
            <v>1165167</v>
          </cell>
          <cell r="P14" t="str">
            <v>1X11.4L</v>
          </cell>
          <cell r="Q14">
            <v>6156</v>
          </cell>
          <cell r="R14" t="str">
            <v>g</v>
          </cell>
          <cell r="S14">
            <v>39.99</v>
          </cell>
          <cell r="T14">
            <v>6.4961013645224172E-3</v>
          </cell>
        </row>
        <row r="15">
          <cell r="K15" t="str">
            <v>N/A</v>
          </cell>
          <cell r="L15" t="str">
            <v>Cookies &amp; Cream Ice Cream</v>
          </cell>
          <cell r="M15" t="str">
            <v>GFS (CENTRAL SMITH)</v>
          </cell>
          <cell r="N15" t="str">
            <v>GFS</v>
          </cell>
          <cell r="O15" t="str">
            <v>1165174</v>
          </cell>
          <cell r="P15" t="str">
            <v>1X11.4L</v>
          </cell>
          <cell r="Q15">
            <v>6156</v>
          </cell>
          <cell r="R15" t="str">
            <v>g</v>
          </cell>
          <cell r="S15">
            <v>46.66</v>
          </cell>
          <cell r="T15">
            <v>7.5795971410006491E-3</v>
          </cell>
        </row>
        <row r="16">
          <cell r="K16" t="str">
            <v>N/A</v>
          </cell>
          <cell r="L16" t="str">
            <v>Strawberry Ice Cream</v>
          </cell>
          <cell r="M16" t="str">
            <v>GFS (CENTRAL SMITH)</v>
          </cell>
          <cell r="N16" t="str">
            <v>GFS</v>
          </cell>
          <cell r="O16" t="str">
            <v>1165169</v>
          </cell>
          <cell r="P16" t="str">
            <v>1X11.4L</v>
          </cell>
          <cell r="Q16">
            <v>6156</v>
          </cell>
          <cell r="R16" t="str">
            <v>g</v>
          </cell>
          <cell r="S16">
            <v>46.77</v>
          </cell>
          <cell r="T16">
            <v>7.5974658869395716E-3</v>
          </cell>
        </row>
        <row r="17">
          <cell r="K17" t="str">
            <v>N/A</v>
          </cell>
          <cell r="L17" t="str">
            <v>Vanilla Ice Cream</v>
          </cell>
          <cell r="M17" t="str">
            <v>GFS (CENTRAL SMITH)</v>
          </cell>
          <cell r="N17" t="str">
            <v>GFS</v>
          </cell>
          <cell r="O17" t="str">
            <v>1165166</v>
          </cell>
          <cell r="P17" t="str">
            <v>1X11.4L</v>
          </cell>
          <cell r="Q17">
            <v>6156</v>
          </cell>
          <cell r="R17" t="str">
            <v>g</v>
          </cell>
          <cell r="S17">
            <v>39.99</v>
          </cell>
          <cell r="T17">
            <v>6.4961013645224172E-3</v>
          </cell>
        </row>
        <row r="18">
          <cell r="K18" t="str">
            <v>SJT5154</v>
          </cell>
          <cell r="L18" t="str">
            <v>Vanilla Ice Cream - ST LOUIS</v>
          </cell>
          <cell r="M18" t="str">
            <v>YOGEN FRUZ GROUP (SHAW'S)</v>
          </cell>
          <cell r="N18" t="str">
            <v>GFS</v>
          </cell>
          <cell r="O18" t="str">
            <v>1464671</v>
          </cell>
          <cell r="P18" t="str">
            <v>1X11.4L</v>
          </cell>
          <cell r="Q18">
            <v>6156</v>
          </cell>
          <cell r="R18" t="str">
            <v>g</v>
          </cell>
          <cell r="S18">
            <v>50.39</v>
          </cell>
          <cell r="T18">
            <v>8.1855100714749839E-3</v>
          </cell>
        </row>
        <row r="19">
          <cell r="K19">
            <v>71005</v>
          </cell>
          <cell r="L19" t="str">
            <v>IQF Avocado</v>
          </cell>
          <cell r="M19" t="str">
            <v>ALASKO</v>
          </cell>
          <cell r="N19" t="str">
            <v>GFS</v>
          </cell>
          <cell r="O19" t="str">
            <v>1448623</v>
          </cell>
          <cell r="P19" t="str">
            <v>5X1KG</v>
          </cell>
          <cell r="Q19">
            <v>5000</v>
          </cell>
          <cell r="R19" t="str">
            <v>g</v>
          </cell>
          <cell r="S19">
            <v>52.03</v>
          </cell>
          <cell r="T19">
            <v>1.0406E-2</v>
          </cell>
        </row>
        <row r="20">
          <cell r="K20" t="str">
            <v>00193</v>
          </cell>
          <cell r="L20" t="str">
            <v>IQF Banana</v>
          </cell>
          <cell r="M20" t="str">
            <v>ALASKO</v>
          </cell>
          <cell r="N20" t="str">
            <v>GFS</v>
          </cell>
          <cell r="O20" t="str">
            <v>1051894</v>
          </cell>
          <cell r="P20" t="str">
            <v>1X10KG</v>
          </cell>
          <cell r="Q20">
            <v>10000</v>
          </cell>
          <cell r="R20" t="str">
            <v>g</v>
          </cell>
          <cell r="S20">
            <v>39.93</v>
          </cell>
          <cell r="T20">
            <v>3.993E-3</v>
          </cell>
        </row>
        <row r="21">
          <cell r="K21" t="str">
            <v>00226</v>
          </cell>
          <cell r="L21" t="str">
            <v>IQF Blackberry</v>
          </cell>
          <cell r="M21" t="str">
            <v>ALASKO</v>
          </cell>
          <cell r="N21" t="str">
            <v>GFS</v>
          </cell>
          <cell r="O21" t="str">
            <v>1113445</v>
          </cell>
          <cell r="P21" t="str">
            <v>5X1KG</v>
          </cell>
          <cell r="Q21">
            <v>5000</v>
          </cell>
          <cell r="R21" t="str">
            <v>g</v>
          </cell>
          <cell r="S21">
            <v>42.29</v>
          </cell>
          <cell r="T21">
            <v>8.4580000000000002E-3</v>
          </cell>
        </row>
        <row r="22">
          <cell r="K22" t="str">
            <v>00202</v>
          </cell>
          <cell r="L22" t="str">
            <v>IQF Blueberry</v>
          </cell>
          <cell r="M22" t="str">
            <v>ALASKO</v>
          </cell>
          <cell r="N22" t="str">
            <v>GFS</v>
          </cell>
          <cell r="O22" t="str">
            <v>2022148</v>
          </cell>
          <cell r="P22" t="str">
            <v>2X2.5KG</v>
          </cell>
          <cell r="Q22">
            <v>5000</v>
          </cell>
          <cell r="R22" t="str">
            <v>g</v>
          </cell>
          <cell r="S22">
            <v>33.880000000000003</v>
          </cell>
          <cell r="T22">
            <v>6.7760000000000008E-3</v>
          </cell>
        </row>
        <row r="23">
          <cell r="K23" t="str">
            <v>00196</v>
          </cell>
          <cell r="L23" t="str">
            <v>IQF Cherry</v>
          </cell>
          <cell r="M23" t="str">
            <v>ALASKO</v>
          </cell>
          <cell r="N23" t="str">
            <v>GFS</v>
          </cell>
          <cell r="O23" t="str">
            <v>1962148</v>
          </cell>
          <cell r="P23" t="str">
            <v>5X1KG</v>
          </cell>
          <cell r="Q23">
            <v>5000</v>
          </cell>
          <cell r="R23" t="str">
            <v>g</v>
          </cell>
          <cell r="S23">
            <v>42.29</v>
          </cell>
          <cell r="T23">
            <v>8.4580000000000002E-3</v>
          </cell>
        </row>
        <row r="24">
          <cell r="K24" t="str">
            <v>12400</v>
          </cell>
          <cell r="L24" t="str">
            <v>IQF Kale</v>
          </cell>
          <cell r="M24" t="str">
            <v>ALASKO</v>
          </cell>
          <cell r="N24" t="str">
            <v>GFS</v>
          </cell>
          <cell r="O24" t="str">
            <v>1314570</v>
          </cell>
          <cell r="P24" t="str">
            <v>5x1KG</v>
          </cell>
          <cell r="Q24">
            <v>5000</v>
          </cell>
          <cell r="R24" t="str">
            <v>g</v>
          </cell>
          <cell r="S24">
            <v>33.880000000000003</v>
          </cell>
          <cell r="T24">
            <v>6.7760000000000008E-3</v>
          </cell>
        </row>
        <row r="25">
          <cell r="K25" t="str">
            <v>00236</v>
          </cell>
          <cell r="L25" t="str">
            <v>IQF Kiwi</v>
          </cell>
          <cell r="M25" t="str">
            <v>ALASKO</v>
          </cell>
          <cell r="N25" t="str">
            <v>GFS</v>
          </cell>
          <cell r="O25" t="str">
            <v>5956727</v>
          </cell>
          <cell r="P25" t="str">
            <v>5X1KG</v>
          </cell>
          <cell r="Q25">
            <v>5000</v>
          </cell>
          <cell r="R25" t="str">
            <v>g</v>
          </cell>
          <cell r="S25">
            <v>32.67</v>
          </cell>
          <cell r="T25">
            <v>6.5340000000000007E-3</v>
          </cell>
        </row>
        <row r="26">
          <cell r="K26" t="str">
            <v>00233</v>
          </cell>
          <cell r="L26" t="str">
            <v>IQF Mango</v>
          </cell>
          <cell r="M26" t="str">
            <v>ALASKO</v>
          </cell>
          <cell r="N26" t="str">
            <v>GFS</v>
          </cell>
          <cell r="O26" t="str">
            <v>1147338</v>
          </cell>
          <cell r="P26" t="str">
            <v>5X1KG</v>
          </cell>
          <cell r="Q26">
            <v>5000</v>
          </cell>
          <cell r="R26" t="str">
            <v>g</v>
          </cell>
          <cell r="S26">
            <v>26.02</v>
          </cell>
          <cell r="T26">
            <v>5.2040000000000003E-3</v>
          </cell>
        </row>
        <row r="27">
          <cell r="K27" t="str">
            <v>00198</v>
          </cell>
          <cell r="L27" t="str">
            <v>IQF Peach</v>
          </cell>
          <cell r="M27" t="str">
            <v>ALASKO</v>
          </cell>
          <cell r="N27" t="str">
            <v>GFS</v>
          </cell>
          <cell r="O27" t="str">
            <v>3399106</v>
          </cell>
          <cell r="P27" t="str">
            <v>5X1KG</v>
          </cell>
          <cell r="Q27">
            <v>5000</v>
          </cell>
          <cell r="R27" t="str">
            <v>g</v>
          </cell>
          <cell r="S27">
            <v>26.62</v>
          </cell>
          <cell r="T27">
            <v>5.3240000000000006E-3</v>
          </cell>
        </row>
        <row r="28">
          <cell r="K28" t="str">
            <v>00199</v>
          </cell>
          <cell r="L28" t="str">
            <v>IQF Pineapple</v>
          </cell>
          <cell r="M28" t="str">
            <v>ALASKO</v>
          </cell>
          <cell r="N28" t="str">
            <v>GFS</v>
          </cell>
          <cell r="O28" t="str">
            <v>1166868</v>
          </cell>
          <cell r="P28" t="str">
            <v>1X10KG</v>
          </cell>
          <cell r="Q28">
            <v>10000</v>
          </cell>
          <cell r="R28" t="str">
            <v>g</v>
          </cell>
          <cell r="S28">
            <v>51.97</v>
          </cell>
          <cell r="T28">
            <v>5.1970000000000002E-3</v>
          </cell>
        </row>
        <row r="29">
          <cell r="K29" t="str">
            <v>00205</v>
          </cell>
          <cell r="L29" t="str">
            <v>IQF Raspberry</v>
          </cell>
          <cell r="M29" t="str">
            <v>ALASKO</v>
          </cell>
          <cell r="N29" t="str">
            <v>GFS</v>
          </cell>
          <cell r="O29" t="str">
            <v>3693805</v>
          </cell>
          <cell r="P29" t="str">
            <v>5X1KG</v>
          </cell>
          <cell r="Q29">
            <v>5000</v>
          </cell>
          <cell r="R29" t="str">
            <v>g</v>
          </cell>
          <cell r="S29">
            <v>60.44</v>
          </cell>
          <cell r="T29">
            <v>1.2088E-2</v>
          </cell>
        </row>
        <row r="30">
          <cell r="K30" t="str">
            <v>00619</v>
          </cell>
          <cell r="L30" t="str">
            <v>IQF Strawberry</v>
          </cell>
          <cell r="M30" t="str">
            <v>ALASKO</v>
          </cell>
          <cell r="N30" t="str">
            <v>GFS</v>
          </cell>
          <cell r="O30" t="str">
            <v>2192148</v>
          </cell>
          <cell r="P30" t="str">
            <v>5X1KG</v>
          </cell>
          <cell r="Q30">
            <v>5000</v>
          </cell>
          <cell r="R30" t="str">
            <v>g</v>
          </cell>
          <cell r="S30">
            <v>22.32</v>
          </cell>
          <cell r="T30">
            <v>4.4640000000000001E-3</v>
          </cell>
        </row>
        <row r="31">
          <cell r="K31" t="str">
            <v>P1001A</v>
          </cell>
          <cell r="L31" t="str">
            <v>Pitaya Puree</v>
          </cell>
          <cell r="M31" t="str">
            <v>YOGEN FRUZ GROUP (CULTIVAR)</v>
          </cell>
          <cell r="N31" t="str">
            <v>GFS</v>
          </cell>
          <cell r="O31" t="str">
            <v>1452589</v>
          </cell>
          <cell r="P31" t="str">
            <v>8X4PK (3.5OZ/PK)</v>
          </cell>
          <cell r="Q31">
            <v>2766.96</v>
          </cell>
          <cell r="R31" t="str">
            <v>g</v>
          </cell>
          <cell r="S31">
            <v>89.403572499999996</v>
          </cell>
          <cell r="T31">
            <v>3.2311118519964148E-2</v>
          </cell>
        </row>
        <row r="32">
          <cell r="K32" t="str">
            <v>N/A</v>
          </cell>
          <cell r="L32" t="str">
            <v>Fresh Watermelon, Diced</v>
          </cell>
          <cell r="M32" t="str">
            <v>GFS (FRESH START)</v>
          </cell>
          <cell r="N32" t="str">
            <v>GFS</v>
          </cell>
          <cell r="O32" t="str">
            <v>1364804</v>
          </cell>
          <cell r="P32" t="str">
            <v>2X2.27KG</v>
          </cell>
          <cell r="Q32">
            <v>4540</v>
          </cell>
          <cell r="R32" t="str">
            <v>g</v>
          </cell>
          <cell r="S32">
            <v>35.61</v>
          </cell>
          <cell r="T32">
            <v>7.8436123348017625E-3</v>
          </cell>
        </row>
        <row r="33">
          <cell r="K33" t="str">
            <v>N/A</v>
          </cell>
          <cell r="L33" t="str">
            <v>Fresh Cucumber</v>
          </cell>
          <cell r="M33" t="str">
            <v>LOCAL</v>
          </cell>
          <cell r="N33" t="str">
            <v>WALMART</v>
          </cell>
          <cell r="O33" t="str">
            <v>N/A</v>
          </cell>
          <cell r="P33" t="str">
            <v>11OZ</v>
          </cell>
          <cell r="Q33">
            <v>311.85000000000002</v>
          </cell>
          <cell r="R33" t="str">
            <v>g</v>
          </cell>
          <cell r="S33">
            <v>1.77</v>
          </cell>
          <cell r="T33">
            <v>5.6758056758056752E-3</v>
          </cell>
        </row>
        <row r="34">
          <cell r="K34" t="str">
            <v>N/A</v>
          </cell>
          <cell r="L34" t="str">
            <v>Fresh Lemon</v>
          </cell>
          <cell r="M34" t="str">
            <v>LOCAL</v>
          </cell>
          <cell r="N34" t="str">
            <v>WALMART</v>
          </cell>
          <cell r="O34" t="str">
            <v>N/A</v>
          </cell>
          <cell r="P34" t="str">
            <v>AVG 60G EA</v>
          </cell>
          <cell r="Q34">
            <v>60</v>
          </cell>
          <cell r="R34" t="str">
            <v>g</v>
          </cell>
          <cell r="S34">
            <v>0.77</v>
          </cell>
          <cell r="T34">
            <v>1.2833333333333334E-2</v>
          </cell>
        </row>
        <row r="35">
          <cell r="K35" t="str">
            <v>N/A</v>
          </cell>
          <cell r="L35" t="str">
            <v>Fresh Lime</v>
          </cell>
          <cell r="M35" t="str">
            <v>LOCAL</v>
          </cell>
          <cell r="N35" t="str">
            <v>WALMART</v>
          </cell>
          <cell r="O35" t="str">
            <v>N/A</v>
          </cell>
          <cell r="P35" t="str">
            <v>AVG 60G EA</v>
          </cell>
          <cell r="Q35">
            <v>60</v>
          </cell>
          <cell r="R35" t="str">
            <v>g</v>
          </cell>
          <cell r="S35">
            <v>0.77</v>
          </cell>
          <cell r="T35">
            <v>1.2833333333333334E-2</v>
          </cell>
        </row>
        <row r="36">
          <cell r="K36" t="str">
            <v>N/A</v>
          </cell>
          <cell r="L36" t="str">
            <v>Fresh Mango, Chunks</v>
          </cell>
          <cell r="M36" t="str">
            <v>LOCAL</v>
          </cell>
          <cell r="N36" t="str">
            <v>WALMART</v>
          </cell>
          <cell r="O36" t="str">
            <v>N/A</v>
          </cell>
          <cell r="P36" t="str">
            <v>225G</v>
          </cell>
          <cell r="Q36">
            <v>135</v>
          </cell>
          <cell r="R36" t="str">
            <v>g</v>
          </cell>
          <cell r="S36">
            <v>3.97</v>
          </cell>
          <cell r="T36">
            <v>2.940740740740741E-2</v>
          </cell>
        </row>
        <row r="37">
          <cell r="K37" t="str">
            <v>N/A</v>
          </cell>
          <cell r="L37" t="str">
            <v>Fresh Mint</v>
          </cell>
          <cell r="M37" t="str">
            <v>LOCAL</v>
          </cell>
          <cell r="N37" t="str">
            <v>WALMART</v>
          </cell>
          <cell r="O37" t="str">
            <v>N/A</v>
          </cell>
          <cell r="P37" t="str">
            <v>7G</v>
          </cell>
          <cell r="Q37">
            <v>7</v>
          </cell>
          <cell r="R37" t="str">
            <v>g</v>
          </cell>
          <cell r="S37">
            <v>0.67</v>
          </cell>
          <cell r="T37">
            <v>9.5714285714285724E-2</v>
          </cell>
        </row>
        <row r="38">
          <cell r="K38" t="str">
            <v>N/A</v>
          </cell>
          <cell r="L38" t="str">
            <v>Fresh Strawberries</v>
          </cell>
          <cell r="M38" t="str">
            <v>LOCAL</v>
          </cell>
          <cell r="N38" t="str">
            <v>GFS/WALMART</v>
          </cell>
          <cell r="O38" t="str">
            <v>1317797</v>
          </cell>
          <cell r="P38" t="str">
            <v>454G/8X1LB</v>
          </cell>
          <cell r="Q38">
            <v>3628.72</v>
          </cell>
          <cell r="R38" t="str">
            <v>g</v>
          </cell>
          <cell r="S38">
            <v>29.04</v>
          </cell>
          <cell r="T38">
            <v>8.0028219317004341E-3</v>
          </cell>
        </row>
        <row r="39">
          <cell r="K39" t="str">
            <v>N/A</v>
          </cell>
          <cell r="L39" t="str">
            <v>Root Beer Soda</v>
          </cell>
          <cell r="M39" t="str">
            <v>A&amp;W/BARQ'S</v>
          </cell>
          <cell r="N39" t="str">
            <v>GFS/WALMART</v>
          </cell>
          <cell r="O39" t="str">
            <v>1267127</v>
          </cell>
          <cell r="P39" t="str">
            <v>24X500ML/12X355ML</v>
          </cell>
          <cell r="Q39">
            <v>12000</v>
          </cell>
          <cell r="R39" t="str">
            <v>g</v>
          </cell>
          <cell r="S39">
            <v>39.979999999999997</v>
          </cell>
          <cell r="T39">
            <v>3.3316666666666664E-3</v>
          </cell>
        </row>
        <row r="40">
          <cell r="K40" t="str">
            <v>N/A</v>
          </cell>
          <cell r="L40" t="str">
            <v>Pineapple Juice</v>
          </cell>
          <cell r="M40" t="str">
            <v>DOLE</v>
          </cell>
          <cell r="N40" t="str">
            <v>GFS</v>
          </cell>
          <cell r="O40" t="str">
            <v>8254005</v>
          </cell>
          <cell r="P40" t="str">
            <v>12X1.36L</v>
          </cell>
          <cell r="Q40">
            <v>16320</v>
          </cell>
          <cell r="R40" t="str">
            <v>g</v>
          </cell>
          <cell r="S40">
            <v>65.83</v>
          </cell>
          <cell r="T40">
            <v>4.0337009803921567E-3</v>
          </cell>
        </row>
        <row r="41">
          <cell r="K41" t="str">
            <v>N/A</v>
          </cell>
          <cell r="L41" t="str">
            <v>Fanta Orange Soda</v>
          </cell>
          <cell r="M41" t="str">
            <v>FANTA</v>
          </cell>
          <cell r="N41" t="str">
            <v>GFS/WALMART</v>
          </cell>
          <cell r="O41" t="str">
            <v>1456620</v>
          </cell>
          <cell r="P41" t="str">
            <v>24X500ML/12X355ML</v>
          </cell>
          <cell r="Q41">
            <v>12000</v>
          </cell>
          <cell r="R41" t="str">
            <v>g</v>
          </cell>
          <cell r="S41">
            <v>39.979999999999997</v>
          </cell>
          <cell r="T41">
            <v>3.3316666666666664E-3</v>
          </cell>
        </row>
        <row r="42">
          <cell r="K42" t="str">
            <v>N/A</v>
          </cell>
          <cell r="L42" t="str">
            <v>Flow Alkaline Water</v>
          </cell>
          <cell r="M42" t="str">
            <v>FLOW WATER</v>
          </cell>
          <cell r="N42" t="str">
            <v>GFS</v>
          </cell>
          <cell r="O42" t="str">
            <v>1344972</v>
          </cell>
          <cell r="P42" t="str">
            <v>12X500ML</v>
          </cell>
          <cell r="Q42">
            <v>12</v>
          </cell>
          <cell r="R42" t="str">
            <v>g</v>
          </cell>
          <cell r="S42">
            <v>11.04</v>
          </cell>
          <cell r="T42">
            <v>0.91999999999999993</v>
          </cell>
        </row>
        <row r="43">
          <cell r="K43" t="str">
            <v>N/A</v>
          </cell>
          <cell r="L43" t="str">
            <v>Homogenized Milk</v>
          </cell>
          <cell r="M43" t="str">
            <v>GAY LEA</v>
          </cell>
          <cell r="N43" t="str">
            <v>GFS</v>
          </cell>
          <cell r="O43" t="str">
            <v>1250139</v>
          </cell>
          <cell r="P43" t="str">
            <v>12X1L</v>
          </cell>
          <cell r="Q43">
            <v>12000</v>
          </cell>
          <cell r="R43" t="str">
            <v>g</v>
          </cell>
          <cell r="S43">
            <v>32.729999999999997</v>
          </cell>
          <cell r="T43">
            <v>2.7274999999999999E-3</v>
          </cell>
        </row>
        <row r="44">
          <cell r="K44" t="str">
            <v>N/A</v>
          </cell>
          <cell r="L44" t="str">
            <v>10% Half &amp; Half Cream</v>
          </cell>
          <cell r="M44" t="str">
            <v>GORDON CHOICE (LACTALIS)</v>
          </cell>
          <cell r="N44" t="str">
            <v>GFS</v>
          </cell>
          <cell r="O44" t="str">
            <v>1082403</v>
          </cell>
          <cell r="P44" t="str">
            <v>12X1L</v>
          </cell>
          <cell r="Q44">
            <v>12000</v>
          </cell>
          <cell r="R44" t="str">
            <v>g</v>
          </cell>
          <cell r="S44">
            <v>58.33</v>
          </cell>
          <cell r="T44">
            <v>4.8608333333333333E-3</v>
          </cell>
        </row>
        <row r="45">
          <cell r="K45" t="str">
            <v>TR0391</v>
          </cell>
          <cell r="L45" t="str">
            <v>Ceylon Tea</v>
          </cell>
          <cell r="M45" t="str">
            <v>YOGEN FRUZ GROUP (LEADWAY)</v>
          </cell>
          <cell r="N45" t="str">
            <v>GFS</v>
          </cell>
          <cell r="O45" t="str">
            <v>1453630</v>
          </cell>
          <cell r="P45" t="str">
            <v>50X20BAGS</v>
          </cell>
          <cell r="Q45">
            <v>1000</v>
          </cell>
          <cell r="R45" t="str">
            <v>UN</v>
          </cell>
          <cell r="S45">
            <v>470.17877499999997</v>
          </cell>
          <cell r="T45">
            <v>0.47017877499999999</v>
          </cell>
        </row>
        <row r="46">
          <cell r="K46" t="str">
            <v>TR0251</v>
          </cell>
          <cell r="L46" t="str">
            <v>Jasmine Tea</v>
          </cell>
          <cell r="M46" t="str">
            <v>YOGEN FRUZ GROUP (LEADWAY)</v>
          </cell>
          <cell r="N46" t="str">
            <v>GFS</v>
          </cell>
          <cell r="O46" t="str">
            <v>1453631</v>
          </cell>
          <cell r="P46" t="str">
            <v>50X20BAGS</v>
          </cell>
          <cell r="Q46">
            <v>1000</v>
          </cell>
          <cell r="R46" t="str">
            <v>UN</v>
          </cell>
          <cell r="S46">
            <v>515.91980000000001</v>
          </cell>
          <cell r="T46">
            <v>0.51591980000000004</v>
          </cell>
        </row>
        <row r="47">
          <cell r="K47" t="str">
            <v>N/A</v>
          </cell>
          <cell r="L47" t="str">
            <v>Cold Water</v>
          </cell>
          <cell r="M47" t="str">
            <v>N/A</v>
          </cell>
          <cell r="N47" t="str">
            <v>N/A</v>
          </cell>
          <cell r="O47" t="str">
            <v>N/A</v>
          </cell>
          <cell r="P47" t="str">
            <v>N/A</v>
          </cell>
          <cell r="Q47">
            <v>1</v>
          </cell>
          <cell r="R47" t="str">
            <v>ml</v>
          </cell>
          <cell r="S47">
            <v>0</v>
          </cell>
          <cell r="T47">
            <v>0</v>
          </cell>
        </row>
        <row r="48">
          <cell r="K48" t="str">
            <v>N/A</v>
          </cell>
          <cell r="L48" t="str">
            <v>Hot Water</v>
          </cell>
          <cell r="M48" t="str">
            <v>N/A</v>
          </cell>
          <cell r="N48" t="str">
            <v>N/A</v>
          </cell>
          <cell r="O48" t="str">
            <v>N/A</v>
          </cell>
          <cell r="P48" t="str">
            <v>N/A</v>
          </cell>
          <cell r="Q48">
            <v>1</v>
          </cell>
          <cell r="R48" t="str">
            <v>ml</v>
          </cell>
          <cell r="S48">
            <v>0</v>
          </cell>
          <cell r="T48">
            <v>0</v>
          </cell>
        </row>
        <row r="49">
          <cell r="K49" t="str">
            <v>N/A</v>
          </cell>
          <cell r="L49" t="str">
            <v>Ice</v>
          </cell>
          <cell r="M49" t="str">
            <v>N/A</v>
          </cell>
          <cell r="N49" t="str">
            <v>N/A</v>
          </cell>
          <cell r="O49" t="str">
            <v>N/A</v>
          </cell>
          <cell r="P49" t="str">
            <v>N/A</v>
          </cell>
          <cell r="Q49">
            <v>1</v>
          </cell>
          <cell r="R49" t="str">
            <v>cc</v>
          </cell>
          <cell r="S49">
            <v>0</v>
          </cell>
          <cell r="T49">
            <v>0</v>
          </cell>
        </row>
        <row r="50">
          <cell r="K50" t="str">
            <v>N/A</v>
          </cell>
          <cell r="L50" t="str">
            <v>Buttermilk</v>
          </cell>
          <cell r="M50" t="str">
            <v>NEILSON</v>
          </cell>
          <cell r="N50" t="str">
            <v>GFS</v>
          </cell>
          <cell r="O50" t="str">
            <v>1244773</v>
          </cell>
          <cell r="P50" t="str">
            <v>12X1L</v>
          </cell>
          <cell r="Q50">
            <v>12000</v>
          </cell>
          <cell r="R50" t="str">
            <v>g</v>
          </cell>
          <cell r="S50">
            <v>40.29</v>
          </cell>
          <cell r="T50">
            <v>3.3574999999999998E-3</v>
          </cell>
        </row>
        <row r="51">
          <cell r="K51" t="str">
            <v>N/A</v>
          </cell>
          <cell r="L51" t="str">
            <v>Craneberry Juice</v>
          </cell>
          <cell r="M51" t="str">
            <v>OCEAN SPRAY</v>
          </cell>
          <cell r="N51" t="str">
            <v>GFS</v>
          </cell>
          <cell r="O51" t="str">
            <v>7580866</v>
          </cell>
          <cell r="P51" t="str">
            <v>8X1.77L</v>
          </cell>
          <cell r="Q51">
            <v>14160</v>
          </cell>
          <cell r="R51" t="str">
            <v>g</v>
          </cell>
          <cell r="S51">
            <v>40.31</v>
          </cell>
          <cell r="T51">
            <v>2.8467514124293786E-3</v>
          </cell>
        </row>
        <row r="52">
          <cell r="K52" t="str">
            <v>307138</v>
          </cell>
          <cell r="L52" t="str">
            <v>Yoggi Yogurt Flavor Powder</v>
          </cell>
          <cell r="M52" t="str">
            <v>YOGEN FRUZ GROUP (PREGEL)</v>
          </cell>
          <cell r="N52" t="str">
            <v>GFS</v>
          </cell>
          <cell r="O52" t="str">
            <v>1248138</v>
          </cell>
          <cell r="P52" t="str">
            <v>8X1.5KG</v>
          </cell>
          <cell r="Q52">
            <v>12000</v>
          </cell>
          <cell r="R52" t="str">
            <v>g</v>
          </cell>
          <cell r="S52">
            <v>401.89</v>
          </cell>
          <cell r="T52">
            <v>3.3490833333333331E-2</v>
          </cell>
        </row>
        <row r="53">
          <cell r="K53" t="str">
            <v>N/A</v>
          </cell>
          <cell r="L53" t="str">
            <v>Lemon Juice</v>
          </cell>
          <cell r="M53" t="str">
            <v>REALEMON</v>
          </cell>
          <cell r="N53" t="str">
            <v>GFS</v>
          </cell>
          <cell r="O53" t="str">
            <v>2377805</v>
          </cell>
          <cell r="P53" t="str">
            <v>2X3.8L</v>
          </cell>
          <cell r="Q53">
            <v>7600</v>
          </cell>
          <cell r="R53" t="str">
            <v>g</v>
          </cell>
          <cell r="S53">
            <v>25.41</v>
          </cell>
          <cell r="T53">
            <v>3.3434210526315788E-3</v>
          </cell>
        </row>
        <row r="54">
          <cell r="K54" t="str">
            <v>N/A</v>
          </cell>
          <cell r="L54" t="str">
            <v>Cream Foam</v>
          </cell>
          <cell r="M54" t="str">
            <v>RICH PRODUCTS</v>
          </cell>
          <cell r="N54" t="str">
            <v>GFS</v>
          </cell>
          <cell r="O54" t="str">
            <v>1436406</v>
          </cell>
          <cell r="P54" t="str">
            <v>12X19.04 OZ</v>
          </cell>
          <cell r="Q54">
            <v>6477.4080000000004</v>
          </cell>
          <cell r="R54" t="str">
            <v>g</v>
          </cell>
          <cell r="S54">
            <v>76.48</v>
          </cell>
          <cell r="T54">
            <v>1.1807192012607512E-2</v>
          </cell>
        </row>
        <row r="55">
          <cell r="K55" t="str">
            <v>N/A</v>
          </cell>
          <cell r="L55" t="str">
            <v>Coconut Milk</v>
          </cell>
          <cell r="M55" t="str">
            <v>SILK</v>
          </cell>
          <cell r="N55" t="str">
            <v>GFS</v>
          </cell>
          <cell r="O55" t="str">
            <v>1335576</v>
          </cell>
          <cell r="P55" t="str">
            <v>6X1.89L</v>
          </cell>
          <cell r="Q55">
            <v>11340</v>
          </cell>
          <cell r="R55" t="str">
            <v>g</v>
          </cell>
          <cell r="S55">
            <v>32.880000000000003</v>
          </cell>
          <cell r="T55">
            <v>2.8994708994708996E-3</v>
          </cell>
        </row>
        <row r="56">
          <cell r="K56" t="str">
            <v>N/A</v>
          </cell>
          <cell r="L56" t="str">
            <v>Sodastream Carbonator</v>
          </cell>
          <cell r="M56" t="str">
            <v>SODA STREAM</v>
          </cell>
          <cell r="N56" t="str">
            <v>WALMART</v>
          </cell>
          <cell r="O56" t="str">
            <v>N/A</v>
          </cell>
          <cell r="P56" t="str">
            <v>3X60L</v>
          </cell>
          <cell r="Q56">
            <v>180000</v>
          </cell>
          <cell r="R56" t="str">
            <v>g</v>
          </cell>
          <cell r="S56">
            <v>169.98</v>
          </cell>
          <cell r="T56">
            <v>9.4433333333333327E-4</v>
          </cell>
        </row>
        <row r="57">
          <cell r="K57" t="str">
            <v>N/A</v>
          </cell>
          <cell r="L57" t="str">
            <v>Apple Juice</v>
          </cell>
          <cell r="M57" t="str">
            <v>TROPICANA</v>
          </cell>
          <cell r="N57" t="str">
            <v>GFS</v>
          </cell>
          <cell r="O57" t="str">
            <v>1264791</v>
          </cell>
          <cell r="P57" t="str">
            <v>12x1L</v>
          </cell>
          <cell r="Q57">
            <v>12000</v>
          </cell>
          <cell r="R57" t="str">
            <v>g</v>
          </cell>
          <cell r="S57">
            <v>24.5</v>
          </cell>
          <cell r="T57">
            <v>2.0416666666666665E-3</v>
          </cell>
        </row>
        <row r="58">
          <cell r="K58" t="str">
            <v>N/A</v>
          </cell>
          <cell r="L58" t="str">
            <v>Orange Juice</v>
          </cell>
          <cell r="M58" t="str">
            <v>TROPICANA</v>
          </cell>
          <cell r="N58" t="str">
            <v>GFS</v>
          </cell>
          <cell r="O58" t="str">
            <v>1072509</v>
          </cell>
          <cell r="P58" t="str">
            <v>6x2.63L</v>
          </cell>
          <cell r="Q58">
            <v>15780</v>
          </cell>
          <cell r="R58" t="str">
            <v>g</v>
          </cell>
          <cell r="S58">
            <v>69.069999999999993</v>
          </cell>
          <cell r="T58">
            <v>4.3770595690747777E-3</v>
          </cell>
        </row>
        <row r="59">
          <cell r="K59" t="str">
            <v>03-3059-V1-2.2LBSX6</v>
          </cell>
          <cell r="L59" t="str">
            <v>Cake batter Compound</v>
          </cell>
          <cell r="M59" t="str">
            <v>YOGEN FRUZ GROUP (AMORETTI)</v>
          </cell>
          <cell r="N59" t="str">
            <v>GFS</v>
          </cell>
          <cell r="O59" t="str">
            <v>1415849</v>
          </cell>
          <cell r="P59" t="str">
            <v>6X2.2LB</v>
          </cell>
          <cell r="Q59">
            <v>5987.3879999999999</v>
          </cell>
          <cell r="R59" t="str">
            <v>g</v>
          </cell>
          <cell r="S59">
            <v>228.96</v>
          </cell>
          <cell r="T59">
            <v>3.8240381281453614E-2</v>
          </cell>
        </row>
        <row r="60">
          <cell r="K60" t="str">
            <v>03-SW17-2.2LBSX6</v>
          </cell>
          <cell r="L60" t="str">
            <v>Coconut Marbleizing Swirl</v>
          </cell>
          <cell r="M60" t="str">
            <v>YOGEN FRUZ GROUP (AMORETTI)</v>
          </cell>
          <cell r="N60" t="str">
            <v>GFS</v>
          </cell>
          <cell r="O60" t="str">
            <v>1415862</v>
          </cell>
          <cell r="P60" t="str">
            <v>6X2.2LB</v>
          </cell>
          <cell r="Q60">
            <v>5987.3879999999999</v>
          </cell>
          <cell r="R60" t="str">
            <v>g</v>
          </cell>
          <cell r="S60">
            <v>183.18</v>
          </cell>
          <cell r="T60">
            <v>3.0594309238018317E-2</v>
          </cell>
        </row>
        <row r="61">
          <cell r="K61" t="str">
            <v>03-ART30-V1-2.2LBSX6</v>
          </cell>
          <cell r="L61" t="str">
            <v>Cotton Candy Artisan Flavor</v>
          </cell>
          <cell r="M61" t="str">
            <v>YOGEN FRUZ GROUP (AMORETTI)</v>
          </cell>
          <cell r="N61" t="str">
            <v>GFS</v>
          </cell>
          <cell r="O61" t="str">
            <v>1423167</v>
          </cell>
          <cell r="P61" t="str">
            <v>6X2.2LB</v>
          </cell>
          <cell r="Q61">
            <v>5987.3879999999999</v>
          </cell>
          <cell r="R61" t="str">
            <v>g</v>
          </cell>
          <cell r="S61">
            <v>208.89</v>
          </cell>
          <cell r="T61">
            <v>3.4888335280760158E-2</v>
          </cell>
        </row>
        <row r="62">
          <cell r="K62" t="str">
            <v>03-378-1</v>
          </cell>
          <cell r="L62" t="str">
            <v>Key Lime Compound</v>
          </cell>
          <cell r="M62" t="str">
            <v>YOGEN FRUZ GROUP (AMORETTI)</v>
          </cell>
          <cell r="N62" t="str">
            <v>GFS</v>
          </cell>
          <cell r="O62" t="str">
            <v>1415864</v>
          </cell>
          <cell r="P62" t="str">
            <v>6X30OZ</v>
          </cell>
          <cell r="Q62">
            <v>5103</v>
          </cell>
          <cell r="R62" t="str">
            <v>g</v>
          </cell>
          <cell r="S62">
            <v>101.58</v>
          </cell>
          <cell r="T62">
            <v>1.9905937683715461E-2</v>
          </cell>
        </row>
        <row r="63">
          <cell r="K63" t="str">
            <v>03-3020-2.2LBSX6</v>
          </cell>
          <cell r="L63" t="str">
            <v>Marshmallow Compound</v>
          </cell>
          <cell r="M63" t="str">
            <v>YOGEN FRUZ GROUP (AMORETTI)</v>
          </cell>
          <cell r="N63" t="str">
            <v>GFS</v>
          </cell>
          <cell r="O63" t="str">
            <v>1423165</v>
          </cell>
          <cell r="P63" t="str">
            <v>6X2.2LB</v>
          </cell>
          <cell r="Q63">
            <v>5987.3879999999999</v>
          </cell>
          <cell r="R63" t="str">
            <v>g</v>
          </cell>
          <cell r="S63">
            <v>208.89</v>
          </cell>
          <cell r="T63">
            <v>3.4888335280760158E-2</v>
          </cell>
        </row>
        <row r="64">
          <cell r="K64" t="str">
            <v>03-3052</v>
          </cell>
          <cell r="L64" t="str">
            <v>Mint Chocolate Compound</v>
          </cell>
          <cell r="M64" t="str">
            <v>YOGEN FRUZ GROUP (AMORETTI)</v>
          </cell>
          <cell r="N64" t="str">
            <v>GFS</v>
          </cell>
          <cell r="O64" t="str">
            <v>1449735</v>
          </cell>
          <cell r="P64" t="str">
            <v>6X30OZ</v>
          </cell>
          <cell r="Q64">
            <v>5103</v>
          </cell>
          <cell r="R64" t="str">
            <v>g</v>
          </cell>
          <cell r="S64">
            <v>121.24</v>
          </cell>
          <cell r="T64">
            <v>2.3758573388203016E-2</v>
          </cell>
        </row>
        <row r="65">
          <cell r="K65" t="str">
            <v>ART1-NS-2.2LBSX6</v>
          </cell>
          <cell r="L65" t="str">
            <v>Passion Fruit Artisan Flavor</v>
          </cell>
          <cell r="M65" t="str">
            <v>YOGEN FRUZ GROUP (AMORETTI)</v>
          </cell>
          <cell r="N65" t="str">
            <v>GFS</v>
          </cell>
          <cell r="O65" t="str">
            <v>1423169</v>
          </cell>
          <cell r="P65" t="str">
            <v>6X2.2LB</v>
          </cell>
          <cell r="Q65">
            <v>5987.3879999999999</v>
          </cell>
          <cell r="R65" t="str">
            <v>g</v>
          </cell>
          <cell r="S65">
            <v>184.09</v>
          </cell>
          <cell r="T65">
            <v>3.0746295379554492E-2</v>
          </cell>
        </row>
        <row r="66">
          <cell r="K66" t="str">
            <v>03-ART16-V1-SU</v>
          </cell>
          <cell r="L66" t="str">
            <v>Red Velvet Artisan Flavor</v>
          </cell>
          <cell r="M66" t="str">
            <v>YOGEN FRUZ GROUP (AMORETTI)</v>
          </cell>
          <cell r="N66" t="str">
            <v>GFS</v>
          </cell>
          <cell r="O66" t="str">
            <v>1415874</v>
          </cell>
          <cell r="P66" t="str">
            <v>6X30OZ</v>
          </cell>
          <cell r="Q66">
            <v>5103</v>
          </cell>
          <cell r="R66" t="str">
            <v>g</v>
          </cell>
          <cell r="S66">
            <v>208.36</v>
          </cell>
          <cell r="T66">
            <v>4.0830883793846758E-2</v>
          </cell>
        </row>
        <row r="67">
          <cell r="K67" t="str">
            <v>IND572-2.2LBSX6</v>
          </cell>
          <cell r="L67" t="str">
            <v>White Chocolate Industrial Compound</v>
          </cell>
          <cell r="M67" t="str">
            <v>YOGEN FRUZ GROUP (AMORETTI)</v>
          </cell>
          <cell r="N67" t="str">
            <v>GFS</v>
          </cell>
          <cell r="O67" t="str">
            <v>1423168</v>
          </cell>
          <cell r="P67" t="str">
            <v>6X2.2LB</v>
          </cell>
          <cell r="Q67">
            <v>5987.3879999999999</v>
          </cell>
          <cell r="R67" t="str">
            <v>g</v>
          </cell>
          <cell r="S67">
            <v>154.13999999999999</v>
          </cell>
          <cell r="T67">
            <v>2.5744114127896837E-2</v>
          </cell>
        </row>
        <row r="68">
          <cell r="K68" t="str">
            <v>N/A</v>
          </cell>
          <cell r="L68" t="str">
            <v>0% Plain Yogurt</v>
          </cell>
          <cell r="M68" t="str">
            <v>ASTRO</v>
          </cell>
          <cell r="N68" t="str">
            <v>WALMART</v>
          </cell>
          <cell r="O68" t="str">
            <v>N/A</v>
          </cell>
          <cell r="P68" t="str">
            <v>750G</v>
          </cell>
          <cell r="Q68">
            <v>750</v>
          </cell>
          <cell r="R68" t="str">
            <v>g</v>
          </cell>
          <cell r="S68">
            <v>3.3333333333333335</v>
          </cell>
          <cell r="T68">
            <v>4.4444444444444444E-3</v>
          </cell>
        </row>
        <row r="69">
          <cell r="K69" t="str">
            <v>N/A</v>
          </cell>
          <cell r="L69" t="str">
            <v>Honey</v>
          </cell>
          <cell r="M69" t="str">
            <v>BILLY BEE</v>
          </cell>
          <cell r="N69" t="str">
            <v>GFS</v>
          </cell>
          <cell r="O69" t="str">
            <v>7469596</v>
          </cell>
          <cell r="P69" t="str">
            <v>12X1KG</v>
          </cell>
          <cell r="Q69">
            <v>12000</v>
          </cell>
          <cell r="R69" t="str">
            <v>g</v>
          </cell>
          <cell r="S69">
            <v>208.8</v>
          </cell>
          <cell r="T69">
            <v>1.7400000000000002E-2</v>
          </cell>
        </row>
        <row r="70">
          <cell r="K70" t="str">
            <v>130100012</v>
          </cell>
          <cell r="L70" t="str">
            <v>Blueberry Syrup</v>
          </cell>
          <cell r="M70" t="str">
            <v>BODUO</v>
          </cell>
          <cell r="N70" t="str">
            <v>BODUO</v>
          </cell>
          <cell r="O70" t="str">
            <v>130100012</v>
          </cell>
          <cell r="P70" t="str">
            <v>8X2.5KG</v>
          </cell>
          <cell r="Q70">
            <v>20000</v>
          </cell>
          <cell r="R70" t="str">
            <v>g</v>
          </cell>
          <cell r="S70">
            <v>103</v>
          </cell>
          <cell r="T70">
            <v>5.1500000000000001E-3</v>
          </cell>
        </row>
        <row r="71">
          <cell r="K71" t="str">
            <v>130100059</v>
          </cell>
          <cell r="L71" t="str">
            <v>Brown Sugar Syrup</v>
          </cell>
          <cell r="M71" t="str">
            <v>YOGEN FRUZ GROUP (BODUO)</v>
          </cell>
          <cell r="N71" t="str">
            <v>BODUO</v>
          </cell>
          <cell r="O71" t="str">
            <v>130100059</v>
          </cell>
          <cell r="P71" t="str">
            <v>8X2.5KG</v>
          </cell>
          <cell r="Q71">
            <v>20000</v>
          </cell>
          <cell r="R71" t="str">
            <v>g</v>
          </cell>
          <cell r="S71">
            <v>164.5</v>
          </cell>
          <cell r="T71">
            <v>8.2249999999999997E-3</v>
          </cell>
        </row>
        <row r="72">
          <cell r="K72" t="str">
            <v>130200035</v>
          </cell>
          <cell r="L72" t="str">
            <v>Coconut Powder</v>
          </cell>
          <cell r="M72" t="str">
            <v>YOGEN FRUZ GROUP (BODUO)</v>
          </cell>
          <cell r="N72" t="str">
            <v>BODUO</v>
          </cell>
          <cell r="O72" t="str">
            <v>130200035</v>
          </cell>
          <cell r="P72" t="str">
            <v>15X1KG</v>
          </cell>
          <cell r="Q72">
            <v>15000</v>
          </cell>
          <cell r="R72" t="str">
            <v>g</v>
          </cell>
          <cell r="S72">
            <v>137.5</v>
          </cell>
          <cell r="T72">
            <v>9.1666666666666667E-3</v>
          </cell>
        </row>
        <row r="73">
          <cell r="K73" t="str">
            <v>130100051</v>
          </cell>
          <cell r="L73" t="str">
            <v>Fructose Syrup</v>
          </cell>
          <cell r="M73" t="str">
            <v>YOGEN FRUZ GROUP (BODUO)</v>
          </cell>
          <cell r="N73" t="str">
            <v>BODUO</v>
          </cell>
          <cell r="O73" t="str">
            <v>130100051</v>
          </cell>
          <cell r="P73" t="str">
            <v>8X2.5KG</v>
          </cell>
          <cell r="Q73">
            <v>20000</v>
          </cell>
          <cell r="R73" t="str">
            <v>g</v>
          </cell>
          <cell r="S73">
            <v>70</v>
          </cell>
          <cell r="T73">
            <v>3.5000000000000001E-3</v>
          </cell>
        </row>
        <row r="74">
          <cell r="K74" t="str">
            <v>130100019</v>
          </cell>
          <cell r="L74" t="str">
            <v>Green Apple Syrup</v>
          </cell>
          <cell r="M74" t="str">
            <v>YOGEN FRUZ GROUP (BODUO)</v>
          </cell>
          <cell r="N74" t="str">
            <v>BODUO</v>
          </cell>
          <cell r="O74" t="str">
            <v>130100019</v>
          </cell>
          <cell r="P74" t="str">
            <v>8X2.5KG</v>
          </cell>
          <cell r="Q74">
            <v>20000</v>
          </cell>
          <cell r="R74" t="str">
            <v>g</v>
          </cell>
          <cell r="S74">
            <v>103</v>
          </cell>
          <cell r="T74">
            <v>5.1500000000000001E-3</v>
          </cell>
        </row>
        <row r="75">
          <cell r="K75" t="str">
            <v>130100013</v>
          </cell>
          <cell r="L75" t="str">
            <v>Lychee Syrup</v>
          </cell>
          <cell r="M75" t="str">
            <v>YOGEN FRUZ GROUP (BODUO)</v>
          </cell>
          <cell r="N75" t="str">
            <v>BODUO</v>
          </cell>
          <cell r="O75" t="str">
            <v>130100013</v>
          </cell>
          <cell r="P75" t="str">
            <v>8X2.5KG</v>
          </cell>
          <cell r="Q75">
            <v>20000</v>
          </cell>
          <cell r="R75" t="str">
            <v>g</v>
          </cell>
          <cell r="S75">
            <v>103</v>
          </cell>
          <cell r="T75">
            <v>5.1500000000000001E-3</v>
          </cell>
        </row>
        <row r="76">
          <cell r="K76" t="str">
            <v>130300097</v>
          </cell>
          <cell r="L76" t="str">
            <v>Mango Jam</v>
          </cell>
          <cell r="M76" t="str">
            <v>YOGEN FRUZ GROUP (BODUO)</v>
          </cell>
          <cell r="N76" t="str">
            <v>BODUO</v>
          </cell>
          <cell r="O76" t="str">
            <v>130300097</v>
          </cell>
          <cell r="P76" t="str">
            <v>12X1KG</v>
          </cell>
          <cell r="Q76">
            <v>12000</v>
          </cell>
          <cell r="R76" t="str">
            <v>g</v>
          </cell>
          <cell r="S76">
            <v>151.5</v>
          </cell>
          <cell r="T76">
            <v>1.2625000000000001E-2</v>
          </cell>
        </row>
        <row r="77">
          <cell r="K77" t="str">
            <v>130100180</v>
          </cell>
          <cell r="L77" t="str">
            <v>Mango Syrup</v>
          </cell>
          <cell r="M77" t="str">
            <v>YOGEN FRUZ GROUP (BODUO)</v>
          </cell>
          <cell r="N77" t="str">
            <v>BODUO</v>
          </cell>
          <cell r="O77" t="str">
            <v>130100180</v>
          </cell>
          <cell r="P77" t="str">
            <v>8X2.5KG</v>
          </cell>
          <cell r="Q77">
            <v>20000</v>
          </cell>
          <cell r="R77" t="str">
            <v>g</v>
          </cell>
          <cell r="S77">
            <v>103</v>
          </cell>
          <cell r="T77">
            <v>5.1500000000000001E-3</v>
          </cell>
        </row>
        <row r="78">
          <cell r="K78" t="str">
            <v>130400012</v>
          </cell>
          <cell r="L78" t="str">
            <v>Milk Powder</v>
          </cell>
          <cell r="M78" t="str">
            <v>YOGEN FRUZ GROUP (BODUO)</v>
          </cell>
          <cell r="N78" t="str">
            <v>BODUO</v>
          </cell>
          <cell r="O78" t="str">
            <v>130400012</v>
          </cell>
          <cell r="P78" t="str">
            <v>20X1KG</v>
          </cell>
          <cell r="Q78">
            <v>20000</v>
          </cell>
          <cell r="R78" t="str">
            <v>g</v>
          </cell>
          <cell r="S78">
            <v>179.5</v>
          </cell>
          <cell r="T78">
            <v>8.9750000000000003E-3</v>
          </cell>
        </row>
        <row r="79">
          <cell r="K79" t="str">
            <v>130300002</v>
          </cell>
          <cell r="L79" t="str">
            <v>Passion Fruit Jam</v>
          </cell>
          <cell r="M79" t="str">
            <v>YOGEN FRUZ GROUP (BODUO)</v>
          </cell>
          <cell r="N79" t="str">
            <v>BODUO</v>
          </cell>
          <cell r="O79" t="str">
            <v>130300002</v>
          </cell>
          <cell r="P79" t="str">
            <v>12X1KG</v>
          </cell>
          <cell r="Q79">
            <v>12000</v>
          </cell>
          <cell r="R79" t="str">
            <v>g</v>
          </cell>
          <cell r="S79">
            <v>134</v>
          </cell>
          <cell r="T79">
            <v>1.1166666666666667E-2</v>
          </cell>
        </row>
        <row r="80">
          <cell r="K80" t="str">
            <v>130100001</v>
          </cell>
          <cell r="L80" t="str">
            <v>Passion Fruit Syrup</v>
          </cell>
          <cell r="M80" t="str">
            <v>YOGEN FRUZ GROUP (BODUO)</v>
          </cell>
          <cell r="N80" t="str">
            <v>BODUO</v>
          </cell>
          <cell r="O80" t="str">
            <v>130100001</v>
          </cell>
          <cell r="P80" t="str">
            <v>8X2.5KG</v>
          </cell>
          <cell r="Q80">
            <v>20000</v>
          </cell>
          <cell r="R80" t="str">
            <v>g</v>
          </cell>
          <cell r="S80">
            <v>103</v>
          </cell>
          <cell r="T80">
            <v>5.1500000000000001E-3</v>
          </cell>
        </row>
        <row r="81">
          <cell r="K81" t="str">
            <v>130100002</v>
          </cell>
          <cell r="L81" t="str">
            <v>Pineapple Syrup</v>
          </cell>
          <cell r="M81" t="str">
            <v>YOGEN FRUZ GROUP (BODUO)</v>
          </cell>
          <cell r="N81" t="str">
            <v>BODUO</v>
          </cell>
          <cell r="O81" t="str">
            <v>130100002</v>
          </cell>
          <cell r="P81" t="str">
            <v>8X2.5KG</v>
          </cell>
          <cell r="Q81">
            <v>20000</v>
          </cell>
          <cell r="R81" t="str">
            <v>g</v>
          </cell>
          <cell r="S81">
            <v>103</v>
          </cell>
          <cell r="T81">
            <v>5.1500000000000001E-3</v>
          </cell>
        </row>
        <row r="82">
          <cell r="K82" t="str">
            <v>130100003</v>
          </cell>
          <cell r="L82" t="str">
            <v>Strawberry Syrup</v>
          </cell>
          <cell r="M82" t="str">
            <v>YOGEN FRUZ GROUP (BODUO)</v>
          </cell>
          <cell r="N82" t="str">
            <v>BODUO</v>
          </cell>
          <cell r="O82" t="str">
            <v>130100003</v>
          </cell>
          <cell r="P82" t="str">
            <v>8X2.5KG</v>
          </cell>
          <cell r="Q82">
            <v>20000</v>
          </cell>
          <cell r="R82" t="str">
            <v>g</v>
          </cell>
          <cell r="S82">
            <v>103</v>
          </cell>
          <cell r="T82">
            <v>5.1500000000000001E-3</v>
          </cell>
        </row>
        <row r="83">
          <cell r="K83" t="str">
            <v>130200033</v>
          </cell>
          <cell r="L83" t="str">
            <v>Taro Powder</v>
          </cell>
          <cell r="M83" t="str">
            <v>YOGEN FRUZ GROUP (BODUO)</v>
          </cell>
          <cell r="N83" t="str">
            <v>BODUO</v>
          </cell>
          <cell r="O83" t="str">
            <v>130200033</v>
          </cell>
          <cell r="P83" t="str">
            <v>20X1KG</v>
          </cell>
          <cell r="Q83">
            <v>20000</v>
          </cell>
          <cell r="R83" t="str">
            <v>g</v>
          </cell>
          <cell r="S83">
            <v>179.5</v>
          </cell>
          <cell r="T83">
            <v>8.9750000000000003E-3</v>
          </cell>
        </row>
        <row r="84">
          <cell r="K84" t="str">
            <v>N/A</v>
          </cell>
          <cell r="L84" t="str">
            <v>Frozen Mango Puree</v>
          </cell>
          <cell r="M84" t="str">
            <v>BOIRON</v>
          </cell>
          <cell r="N84" t="str">
            <v>GFS</v>
          </cell>
          <cell r="O84" t="str">
            <v>1370645</v>
          </cell>
          <cell r="P84" t="str">
            <v>6X1KG</v>
          </cell>
          <cell r="Q84">
            <v>6000</v>
          </cell>
          <cell r="R84" t="str">
            <v>g</v>
          </cell>
          <cell r="S84">
            <v>142.33000000000001</v>
          </cell>
          <cell r="T84">
            <v>2.3721666666666669E-2</v>
          </cell>
        </row>
        <row r="85">
          <cell r="K85" t="str">
            <v>N/A</v>
          </cell>
          <cell r="L85" t="str">
            <v>Frozen Raspberry Puree</v>
          </cell>
          <cell r="M85" t="str">
            <v>BOIRON</v>
          </cell>
          <cell r="N85" t="str">
            <v>GFS</v>
          </cell>
          <cell r="O85" t="str">
            <v>1370235</v>
          </cell>
          <cell r="P85" t="str">
            <v>6X1KG</v>
          </cell>
          <cell r="Q85">
            <v>6000</v>
          </cell>
          <cell r="R85" t="str">
            <v>g</v>
          </cell>
          <cell r="S85">
            <v>178.4</v>
          </cell>
          <cell r="T85">
            <v>2.9733333333333334E-2</v>
          </cell>
        </row>
        <row r="86">
          <cell r="K86" t="str">
            <v>N/A</v>
          </cell>
          <cell r="L86" t="str">
            <v>Pumpkin Pie Spice</v>
          </cell>
          <cell r="M86" t="str">
            <v>CLUB HOUSE</v>
          </cell>
          <cell r="N86" t="str">
            <v>GFS</v>
          </cell>
          <cell r="O86" t="str">
            <v>2705205</v>
          </cell>
          <cell r="P86" t="str">
            <v>12X35G</v>
          </cell>
          <cell r="Q86">
            <v>420</v>
          </cell>
          <cell r="R86" t="str">
            <v>g</v>
          </cell>
          <cell r="S86">
            <v>58.47</v>
          </cell>
          <cell r="T86">
            <v>0.13921428571428571</v>
          </cell>
        </row>
        <row r="87">
          <cell r="K87" t="str">
            <v>N/A</v>
          </cell>
          <cell r="L87" t="str">
            <v>Oat Latte Vanilla</v>
          </cell>
          <cell r="M87" t="str">
            <v>EARTH'S OWN</v>
          </cell>
          <cell r="N87" t="str">
            <v>GFS</v>
          </cell>
          <cell r="O87" t="str">
            <v>1330550</v>
          </cell>
          <cell r="P87" t="str">
            <v>12X946ML</v>
          </cell>
          <cell r="Q87">
            <v>11352</v>
          </cell>
          <cell r="R87" t="str">
            <v>g</v>
          </cell>
          <cell r="S87">
            <v>39.69</v>
          </cell>
          <cell r="T87">
            <v>3.4963002114164901E-3</v>
          </cell>
        </row>
        <row r="88">
          <cell r="K88" t="str">
            <v>59808</v>
          </cell>
          <cell r="L88" t="str">
            <v>Matcha Green Tea Powder</v>
          </cell>
          <cell r="M88" t="str">
            <v>YOGEN FRUZ GROUP (ITO EN)</v>
          </cell>
          <cell r="N88" t="str">
            <v>HEAD OFFICE</v>
          </cell>
          <cell r="O88" t="str">
            <v>N/A</v>
          </cell>
          <cell r="P88" t="str">
            <v>10X1KG</v>
          </cell>
          <cell r="Q88">
            <v>10000</v>
          </cell>
          <cell r="R88" t="str">
            <v>g</v>
          </cell>
          <cell r="S88">
            <v>538.75</v>
          </cell>
          <cell r="T88">
            <v>5.3874999999999999E-2</v>
          </cell>
        </row>
        <row r="89">
          <cell r="K89" t="str">
            <v>N/A</v>
          </cell>
          <cell r="L89" t="str">
            <v>Maple Syrup</v>
          </cell>
          <cell r="M89" t="str">
            <v>OLD FASHIONED MAPLE CREST</v>
          </cell>
          <cell r="N89" t="str">
            <v>RCS/WALMART</v>
          </cell>
          <cell r="O89" t="str">
            <v>N/A</v>
          </cell>
          <cell r="P89" t="str">
            <v>1L</v>
          </cell>
          <cell r="Q89">
            <v>1000</v>
          </cell>
          <cell r="R89" t="str">
            <v>g</v>
          </cell>
          <cell r="S89">
            <v>16.989999999999998</v>
          </cell>
          <cell r="T89">
            <v>1.6989999999999998E-2</v>
          </cell>
        </row>
        <row r="90">
          <cell r="K90" t="str">
            <v>N/A</v>
          </cell>
          <cell r="L90" t="str">
            <v>Caramel topping</v>
          </cell>
          <cell r="M90" t="str">
            <v>LYNCH</v>
          </cell>
          <cell r="N90" t="str">
            <v>GFS</v>
          </cell>
          <cell r="O90" t="str">
            <v>9331205</v>
          </cell>
          <cell r="P90" t="str">
            <v>2*4L</v>
          </cell>
          <cell r="Q90">
            <v>8000</v>
          </cell>
          <cell r="R90" t="str">
            <v>g</v>
          </cell>
          <cell r="S90">
            <v>50.47</v>
          </cell>
          <cell r="T90">
            <v>6.3087500000000001E-3</v>
          </cell>
        </row>
        <row r="91">
          <cell r="K91" t="str">
            <v>N/A</v>
          </cell>
          <cell r="L91" t="str">
            <v>Wild Cherry Syrup</v>
          </cell>
          <cell r="M91" t="str">
            <v>LYNCH</v>
          </cell>
          <cell r="N91" t="str">
            <v>LYNCH</v>
          </cell>
          <cell r="O91" t="str">
            <v>1089049</v>
          </cell>
          <cell r="P91" t="str">
            <v>2x4L</v>
          </cell>
          <cell r="Q91">
            <v>8000</v>
          </cell>
          <cell r="R91" t="str">
            <v>g</v>
          </cell>
          <cell r="S91">
            <v>37.18</v>
          </cell>
          <cell r="T91">
            <v>4.6474999999999997E-3</v>
          </cell>
        </row>
        <row r="92">
          <cell r="K92" t="str">
            <v>2048TFF</v>
          </cell>
          <cell r="L92" t="str">
            <v>Cotton candy Flavored Cool Cone Coating</v>
          </cell>
          <cell r="M92" t="str">
            <v>YOGEN FRUZ GROUP (MAVROS)</v>
          </cell>
          <cell r="N92" t="str">
            <v>GFS</v>
          </cell>
          <cell r="O92" t="str">
            <v>1455017</v>
          </cell>
          <cell r="P92" t="str">
            <v>2X100OZ</v>
          </cell>
          <cell r="Q92">
            <v>5670</v>
          </cell>
          <cell r="R92" t="str">
            <v>g</v>
          </cell>
          <cell r="S92">
            <v>123.68</v>
          </cell>
          <cell r="T92">
            <v>2.1813051146384481E-2</v>
          </cell>
        </row>
        <row r="93">
          <cell r="K93" t="str">
            <v>06-18056A</v>
          </cell>
          <cell r="L93" t="str">
            <v>Banana Paste</v>
          </cell>
          <cell r="M93" t="str">
            <v>YOGEN FRUZ GROUP (MEC3)</v>
          </cell>
          <cell r="N93" t="str">
            <v>GFS</v>
          </cell>
          <cell r="O93" t="str">
            <v>1415282</v>
          </cell>
          <cell r="P93" t="str">
            <v>2X3KG</v>
          </cell>
          <cell r="Q93">
            <v>6000</v>
          </cell>
          <cell r="R93" t="str">
            <v>g</v>
          </cell>
          <cell r="S93">
            <v>149.30000000000001</v>
          </cell>
          <cell r="T93">
            <v>2.4883333333333334E-2</v>
          </cell>
        </row>
        <row r="94">
          <cell r="K94" t="str">
            <v>06-14054A</v>
          </cell>
          <cell r="L94" t="str">
            <v>French Vanilla Paste</v>
          </cell>
          <cell r="M94" t="str">
            <v>YOGEN FRUZ GROUP (MEC3)</v>
          </cell>
          <cell r="N94" t="str">
            <v>GFS</v>
          </cell>
          <cell r="O94" t="str">
            <v>1415280</v>
          </cell>
          <cell r="P94" t="str">
            <v>2X2.5KG</v>
          </cell>
          <cell r="Q94">
            <v>5000</v>
          </cell>
          <cell r="R94" t="str">
            <v>g</v>
          </cell>
          <cell r="S94">
            <v>179.29</v>
          </cell>
          <cell r="T94">
            <v>3.5858000000000001E-2</v>
          </cell>
        </row>
        <row r="95">
          <cell r="K95" t="str">
            <v>06-18154A</v>
          </cell>
          <cell r="L95" t="str">
            <v>Mango Alfonso Paste</v>
          </cell>
          <cell r="M95" t="str">
            <v>YOGEN FRUZ GROUP (MEC3)</v>
          </cell>
          <cell r="N95" t="str">
            <v>GFS</v>
          </cell>
          <cell r="O95" t="str">
            <v>1416739</v>
          </cell>
          <cell r="P95" t="str">
            <v>2X3KG</v>
          </cell>
          <cell r="Q95">
            <v>6000</v>
          </cell>
          <cell r="R95" t="str">
            <v>g</v>
          </cell>
          <cell r="S95">
            <v>180.15</v>
          </cell>
          <cell r="T95">
            <v>3.0025E-2</v>
          </cell>
        </row>
        <row r="96">
          <cell r="K96" t="str">
            <v>14791</v>
          </cell>
          <cell r="L96" t="str">
            <v>Quella (Ruby) Variegate</v>
          </cell>
          <cell r="M96" t="str">
            <v>YOGEN FRUZ GROUP (MEC3)</v>
          </cell>
          <cell r="N96" t="str">
            <v>HEAD OFFICE</v>
          </cell>
          <cell r="O96" t="str">
            <v>N/A</v>
          </cell>
          <cell r="P96" t="str">
            <v>2X6KG</v>
          </cell>
          <cell r="Q96">
            <v>12000</v>
          </cell>
          <cell r="R96" t="str">
            <v>g</v>
          </cell>
          <cell r="S96">
            <v>267.48</v>
          </cell>
          <cell r="T96">
            <v>2.2290000000000001E-2</v>
          </cell>
        </row>
        <row r="97">
          <cell r="K97" t="str">
            <v>06-18080A</v>
          </cell>
          <cell r="L97" t="str">
            <v>Raspberry Paste</v>
          </cell>
          <cell r="M97" t="str">
            <v>YOGEN FRUZ GROUP (MEC3)</v>
          </cell>
          <cell r="N97" t="str">
            <v>GFS</v>
          </cell>
          <cell r="O97" t="str">
            <v>1415284</v>
          </cell>
          <cell r="P97" t="str">
            <v>2X3KG</v>
          </cell>
          <cell r="Q97">
            <v>6000</v>
          </cell>
          <cell r="R97" t="str">
            <v>g</v>
          </cell>
          <cell r="S97">
            <v>189.23</v>
          </cell>
          <cell r="T97">
            <v>3.1538333333333335E-2</v>
          </cell>
        </row>
        <row r="98">
          <cell r="K98" t="str">
            <v>06-18047A</v>
          </cell>
          <cell r="L98" t="str">
            <v>Strawberry Paste</v>
          </cell>
          <cell r="M98" t="str">
            <v>YOGEN FRUZ GROUP (MEC3)</v>
          </cell>
          <cell r="N98" t="str">
            <v>GFS</v>
          </cell>
          <cell r="O98" t="str">
            <v>1439879</v>
          </cell>
          <cell r="P98" t="str">
            <v>2X3KG</v>
          </cell>
          <cell r="Q98">
            <v>6000</v>
          </cell>
          <cell r="R98" t="str">
            <v>g</v>
          </cell>
          <cell r="S98">
            <v>157.82</v>
          </cell>
          <cell r="T98">
            <v>2.6303333333333331E-2</v>
          </cell>
        </row>
        <row r="99">
          <cell r="K99" t="str">
            <v>06-18098A</v>
          </cell>
          <cell r="L99" t="str">
            <v>Watermelon Paste</v>
          </cell>
          <cell r="M99" t="str">
            <v>YOGEN FRUZ GROUP (MEC3)</v>
          </cell>
          <cell r="N99" t="str">
            <v>GFS</v>
          </cell>
          <cell r="O99" t="str">
            <v>1416767</v>
          </cell>
          <cell r="P99" t="str">
            <v>2X3KG</v>
          </cell>
          <cell r="Q99">
            <v>6000</v>
          </cell>
          <cell r="R99" t="str">
            <v>g</v>
          </cell>
          <cell r="S99">
            <v>162.61000000000001</v>
          </cell>
          <cell r="T99">
            <v>2.710166666666667E-2</v>
          </cell>
        </row>
        <row r="100">
          <cell r="K100" t="str">
            <v>57202</v>
          </cell>
          <cell r="L100" t="str">
            <v>Caramao Mou (Butterscotch) Paste</v>
          </cell>
          <cell r="M100" t="str">
            <v>YOGEN FRUZ GROUP (PREGEL)</v>
          </cell>
          <cell r="N100" t="str">
            <v>HEAD OFFICE</v>
          </cell>
          <cell r="O100" t="str">
            <v>N/A</v>
          </cell>
          <cell r="P100" t="str">
            <v>2X6KG</v>
          </cell>
          <cell r="Q100">
            <v>12000</v>
          </cell>
          <cell r="R100" t="str">
            <v>g</v>
          </cell>
          <cell r="S100">
            <v>463.59</v>
          </cell>
          <cell r="T100">
            <v>3.86325E-2</v>
          </cell>
        </row>
        <row r="101">
          <cell r="K101" t="str">
            <v>95322</v>
          </cell>
          <cell r="L101" t="str">
            <v>Chocolate Coriandolina Coating</v>
          </cell>
          <cell r="M101" t="str">
            <v>YOGEN FRUZ GROUP (PREGEL)</v>
          </cell>
          <cell r="N101" t="str">
            <v>GFS</v>
          </cell>
          <cell r="O101" t="str">
            <v>1453210</v>
          </cell>
          <cell r="P101" t="str">
            <v>2X3KG</v>
          </cell>
          <cell r="Q101">
            <v>6000</v>
          </cell>
          <cell r="R101" t="str">
            <v>g</v>
          </cell>
          <cell r="S101">
            <v>162.01</v>
          </cell>
          <cell r="T101">
            <v>2.7001666666666667E-2</v>
          </cell>
        </row>
        <row r="102">
          <cell r="K102" t="str">
            <v>61442</v>
          </cell>
          <cell r="L102" t="str">
            <v>Crumb'Ole cookies red berries</v>
          </cell>
          <cell r="M102" t="str">
            <v>YOGEN FRUZ GROUP (PREGEL)</v>
          </cell>
          <cell r="N102" t="str">
            <v>GFS</v>
          </cell>
          <cell r="O102" t="str">
            <v>1449881</v>
          </cell>
          <cell r="P102" t="str">
            <v>2X3.5KG</v>
          </cell>
          <cell r="Q102">
            <v>7000</v>
          </cell>
          <cell r="R102" t="str">
            <v>g</v>
          </cell>
          <cell r="S102">
            <v>244</v>
          </cell>
          <cell r="T102">
            <v>3.4857142857142857E-2</v>
          </cell>
        </row>
        <row r="103">
          <cell r="K103" t="str">
            <v>55302</v>
          </cell>
          <cell r="L103" t="str">
            <v>Krocco Milk Chocolate Crunch</v>
          </cell>
          <cell r="M103" t="str">
            <v>YOGEN FRUZ GROUP (PREGEL)</v>
          </cell>
          <cell r="N103" t="str">
            <v>GFS</v>
          </cell>
          <cell r="O103" t="str">
            <v>1414493</v>
          </cell>
          <cell r="P103" t="str">
            <v>2X2KG</v>
          </cell>
          <cell r="Q103">
            <v>4000</v>
          </cell>
          <cell r="R103" t="str">
            <v>g</v>
          </cell>
          <cell r="S103">
            <v>99.83</v>
          </cell>
          <cell r="T103">
            <v>2.4957500000000001E-2</v>
          </cell>
        </row>
        <row r="104">
          <cell r="K104" t="str">
            <v>90722</v>
          </cell>
          <cell r="L104" t="str">
            <v>Strawberry Coating Sauce</v>
          </cell>
          <cell r="M104" t="str">
            <v>YOGEN FRUZ GROUP (PREGEL)</v>
          </cell>
          <cell r="N104" t="str">
            <v>GFS</v>
          </cell>
          <cell r="O104" t="str">
            <v>1499832</v>
          </cell>
          <cell r="P104" t="str">
            <v>2X3KG</v>
          </cell>
          <cell r="Q104">
            <v>6000</v>
          </cell>
          <cell r="R104" t="str">
            <v>g</v>
          </cell>
          <cell r="S104">
            <v>166.54</v>
          </cell>
          <cell r="T104">
            <v>2.7756666666666666E-2</v>
          </cell>
        </row>
        <row r="105">
          <cell r="K105" t="str">
            <v>90512</v>
          </cell>
          <cell r="L105" t="str">
            <v>White Chocolate Coriandolina Coating</v>
          </cell>
          <cell r="M105" t="str">
            <v>YOGEN FRUZ GROUP (PREGEL)</v>
          </cell>
          <cell r="N105" t="str">
            <v>GFS</v>
          </cell>
          <cell r="O105" t="str">
            <v>1495425</v>
          </cell>
          <cell r="P105" t="str">
            <v>2X3KG</v>
          </cell>
          <cell r="Q105">
            <v>6000</v>
          </cell>
          <cell r="R105" t="str">
            <v>g</v>
          </cell>
          <cell r="S105">
            <v>210.8</v>
          </cell>
          <cell r="T105">
            <v>3.5133333333333336E-2</v>
          </cell>
        </row>
        <row r="106">
          <cell r="K106" t="str">
            <v>N/A</v>
          </cell>
          <cell r="L106" t="str">
            <v>Coconut cream</v>
          </cell>
          <cell r="M106" t="str">
            <v>SAVOY</v>
          </cell>
          <cell r="N106" t="str">
            <v>GFS/WALMART</v>
          </cell>
          <cell r="O106" t="str">
            <v>1428420</v>
          </cell>
          <cell r="P106" t="str">
            <v>1X400ML/24X400ML</v>
          </cell>
          <cell r="Q106">
            <v>9600</v>
          </cell>
          <cell r="R106" t="str">
            <v>g</v>
          </cell>
          <cell r="S106">
            <v>158.69999999999999</v>
          </cell>
          <cell r="T106">
            <v>1.6531249999999997E-2</v>
          </cell>
        </row>
        <row r="107">
          <cell r="K107" t="str">
            <v>N/A</v>
          </cell>
          <cell r="L107" t="str">
            <v>Rainbow sprinkles</v>
          </cell>
          <cell r="M107" t="str">
            <v>BAKERY ESSENTIA (DAWN FOOD)</v>
          </cell>
          <cell r="N107" t="str">
            <v>GFS</v>
          </cell>
          <cell r="O107" t="str">
            <v>1413507</v>
          </cell>
          <cell r="P107" t="str">
            <v>1X3KG</v>
          </cell>
          <cell r="Q107">
            <v>3000</v>
          </cell>
          <cell r="R107" t="str">
            <v>g</v>
          </cell>
          <cell r="S107">
            <v>24.93</v>
          </cell>
          <cell r="T107">
            <v>8.3099999999999997E-3</v>
          </cell>
        </row>
        <row r="108">
          <cell r="K108" t="str">
            <v>N/A</v>
          </cell>
          <cell r="L108" t="str">
            <v>Xanthan gum</v>
          </cell>
          <cell r="M108" t="str">
            <v>BOB'S RED MILL</v>
          </cell>
          <cell r="N108" t="str">
            <v>GFS</v>
          </cell>
          <cell r="O108" t="str">
            <v>1416670</v>
          </cell>
          <cell r="P108" t="str">
            <v>5X227G</v>
          </cell>
          <cell r="Q108">
            <v>1135</v>
          </cell>
          <cell r="R108" t="str">
            <v>g</v>
          </cell>
          <cell r="S108">
            <v>101.46</v>
          </cell>
          <cell r="T108">
            <v>8.939207048458149E-2</v>
          </cell>
        </row>
        <row r="109">
          <cell r="K109" t="str">
            <v>ECT-92048</v>
          </cell>
          <cell r="L109" t="str">
            <v>Hot Wheels sprinkle</v>
          </cell>
          <cell r="M109" t="str">
            <v>EXCLUSIVE BRANDS</v>
          </cell>
          <cell r="N109" t="str">
            <v>HEAD OFFICE/WALMART</v>
          </cell>
          <cell r="O109" t="str">
            <v>N/A</v>
          </cell>
          <cell r="P109" t="str">
            <v>6x200G</v>
          </cell>
          <cell r="Q109">
            <v>1200</v>
          </cell>
          <cell r="R109" t="str">
            <v>g</v>
          </cell>
          <cell r="S109">
            <v>51.38</v>
          </cell>
          <cell r="T109">
            <v>4.281666666666667E-2</v>
          </cell>
        </row>
        <row r="110">
          <cell r="K110" t="str">
            <v>132200059</v>
          </cell>
          <cell r="L110" t="str">
            <v>Brown Sugar Crystal Ball Jelly</v>
          </cell>
          <cell r="M110" t="str">
            <v>YOGEN FRUZ GROUP (BODUO)</v>
          </cell>
          <cell r="N110" t="str">
            <v>BODUO</v>
          </cell>
          <cell r="O110" t="str">
            <v>132200059</v>
          </cell>
          <cell r="P110" t="str">
            <v>10X2KG</v>
          </cell>
          <cell r="Q110">
            <v>20000</v>
          </cell>
          <cell r="R110" t="str">
            <v>g</v>
          </cell>
          <cell r="S110">
            <v>103</v>
          </cell>
          <cell r="T110">
            <v>5.1500000000000001E-3</v>
          </cell>
        </row>
        <row r="111">
          <cell r="K111" t="str">
            <v>139100875</v>
          </cell>
          <cell r="L111" t="str">
            <v>Lychee Jelly</v>
          </cell>
          <cell r="M111" t="str">
            <v>YOGEN FRUZ GROUP (BODUO)</v>
          </cell>
          <cell r="N111" t="str">
            <v>BODUO</v>
          </cell>
          <cell r="O111" t="str">
            <v>139100875</v>
          </cell>
          <cell r="P111" t="str">
            <v>20X1KG</v>
          </cell>
          <cell r="Q111">
            <v>20000</v>
          </cell>
          <cell r="R111" t="str">
            <v>g</v>
          </cell>
          <cell r="S111">
            <v>81.5</v>
          </cell>
          <cell r="T111">
            <v>4.0749999999999996E-3</v>
          </cell>
        </row>
        <row r="112">
          <cell r="K112" t="str">
            <v>130600097</v>
          </cell>
          <cell r="L112" t="str">
            <v>Lychee Popping Boba</v>
          </cell>
          <cell r="M112" t="str">
            <v>YOGEN FRUZ GROUP (BODUO)</v>
          </cell>
          <cell r="N112" t="str">
            <v>BODUO</v>
          </cell>
          <cell r="O112" t="str">
            <v>130600097</v>
          </cell>
          <cell r="P112" t="str">
            <v>6X3KG</v>
          </cell>
          <cell r="Q112">
            <v>18000</v>
          </cell>
          <cell r="R112" t="str">
            <v>g</v>
          </cell>
          <cell r="S112">
            <v>108.5</v>
          </cell>
          <cell r="T112">
            <v>6.0277777777777777E-3</v>
          </cell>
        </row>
        <row r="113">
          <cell r="K113" t="str">
            <v>130600005</v>
          </cell>
          <cell r="L113" t="str">
            <v>Mango Popping Boba</v>
          </cell>
          <cell r="M113" t="str">
            <v>YOGEN FRUZ GROUP (BODUO)</v>
          </cell>
          <cell r="N113" t="str">
            <v>BODUO</v>
          </cell>
          <cell r="O113" t="str">
            <v>130600005</v>
          </cell>
          <cell r="P113" t="str">
            <v>6X3KG</v>
          </cell>
          <cell r="Q113">
            <v>18000</v>
          </cell>
          <cell r="R113" t="str">
            <v>g</v>
          </cell>
          <cell r="S113">
            <v>108.5</v>
          </cell>
          <cell r="T113">
            <v>6.0277777777777777E-3</v>
          </cell>
        </row>
        <row r="114">
          <cell r="K114" t="str">
            <v>139101068</v>
          </cell>
          <cell r="L114" t="str">
            <v>Oat Popping Boba</v>
          </cell>
          <cell r="M114" t="str">
            <v>YOGEN FRUZ GROUP (BODUO)</v>
          </cell>
          <cell r="N114" t="str">
            <v>BODUO</v>
          </cell>
          <cell r="O114" t="str">
            <v>139101068</v>
          </cell>
          <cell r="P114" t="str">
            <v>12X1KG</v>
          </cell>
          <cell r="Q114">
            <v>12000</v>
          </cell>
          <cell r="R114" t="str">
            <v>g</v>
          </cell>
          <cell r="S114">
            <v>86</v>
          </cell>
          <cell r="T114">
            <v>7.1666666666666667E-3</v>
          </cell>
        </row>
        <row r="115">
          <cell r="K115" t="str">
            <v>130600002</v>
          </cell>
          <cell r="L115" t="str">
            <v>Strawberry Popping Boba</v>
          </cell>
          <cell r="M115" t="str">
            <v>YOGEN FRUZ GROUP (BODUO)</v>
          </cell>
          <cell r="N115" t="str">
            <v>BODUO</v>
          </cell>
          <cell r="O115" t="str">
            <v>130600002</v>
          </cell>
          <cell r="P115" t="str">
            <v>6X3KG</v>
          </cell>
          <cell r="Q115">
            <v>18000</v>
          </cell>
          <cell r="R115" t="str">
            <v>g</v>
          </cell>
          <cell r="S115">
            <v>108.5</v>
          </cell>
          <cell r="T115">
            <v>6.0277777777777777E-3</v>
          </cell>
        </row>
        <row r="116">
          <cell r="K116" t="str">
            <v>130500296</v>
          </cell>
          <cell r="L116" t="str">
            <v>Tapioca Pearls</v>
          </cell>
          <cell r="M116" t="str">
            <v>YOGEN FRUZ GROUP (BODUO)</v>
          </cell>
          <cell r="N116" t="str">
            <v>BODUO</v>
          </cell>
          <cell r="O116" t="str">
            <v>130500296</v>
          </cell>
          <cell r="P116" t="str">
            <v>20X1KG</v>
          </cell>
          <cell r="Q116">
            <v>20000</v>
          </cell>
          <cell r="R116" t="str">
            <v>g</v>
          </cell>
          <cell r="S116">
            <v>66.5</v>
          </cell>
          <cell r="T116">
            <v>3.3249999999999998E-3</v>
          </cell>
        </row>
        <row r="117">
          <cell r="K117" t="str">
            <v>N/A</v>
          </cell>
          <cell r="L117" t="str">
            <v>Cheesecake Bites</v>
          </cell>
          <cell r="M117" t="str">
            <v>CAROLE'S CHESSECAKE</v>
          </cell>
          <cell r="N117" t="str">
            <v>GFS</v>
          </cell>
          <cell r="O117" t="str">
            <v>1349028</v>
          </cell>
          <cell r="P117" t="str">
            <v>1X10LB</v>
          </cell>
          <cell r="Q117">
            <v>4535.8999999999996</v>
          </cell>
          <cell r="R117" t="str">
            <v>g</v>
          </cell>
          <cell r="S117">
            <v>73.849999999999994</v>
          </cell>
          <cell r="T117">
            <v>1.6281223131021406E-2</v>
          </cell>
        </row>
        <row r="118">
          <cell r="K118" t="str">
            <v>N/A</v>
          </cell>
          <cell r="L118" t="str">
            <v>Cookie Dough Bites</v>
          </cell>
          <cell r="M118" t="str">
            <v>CAROLE'S CHESSECAKE</v>
          </cell>
          <cell r="N118" t="str">
            <v>GFS</v>
          </cell>
          <cell r="O118" t="str">
            <v>1416602</v>
          </cell>
          <cell r="P118" t="str">
            <v>4X2.5LB</v>
          </cell>
          <cell r="Q118">
            <v>4535.8999999999996</v>
          </cell>
          <cell r="R118" t="str">
            <v>g</v>
          </cell>
          <cell r="S118">
            <v>50.99</v>
          </cell>
          <cell r="T118">
            <v>1.1241429484777002E-2</v>
          </cell>
        </row>
        <row r="119">
          <cell r="K119" t="str">
            <v>01-255</v>
          </cell>
          <cell r="L119" t="str">
            <v>Red Velvet Bites</v>
          </cell>
          <cell r="M119" t="str">
            <v>YOGEN FRUZ GROUP (CAROLE'S CHESSECAKE)</v>
          </cell>
          <cell r="N119" t="str">
            <v>GFS</v>
          </cell>
          <cell r="O119" t="str">
            <v>1429585</v>
          </cell>
          <cell r="P119" t="str">
            <v>1X10LB</v>
          </cell>
          <cell r="Q119">
            <v>4535.8999999999996</v>
          </cell>
          <cell r="R119" t="str">
            <v>g</v>
          </cell>
          <cell r="S119">
            <v>59.61</v>
          </cell>
          <cell r="T119">
            <v>1.3141824114288235E-2</v>
          </cell>
        </row>
        <row r="120">
          <cell r="K120" t="str">
            <v>N/A</v>
          </cell>
          <cell r="L120" t="str">
            <v>Vanilla cheesecake</v>
          </cell>
          <cell r="M120" t="str">
            <v>CAROLE'S CHESSECAKE</v>
          </cell>
          <cell r="N120" t="str">
            <v>GFS</v>
          </cell>
          <cell r="O120" t="str">
            <v>1375958</v>
          </cell>
          <cell r="P120" t="str">
            <v>2X2.1KG (14 cuts per box)</v>
          </cell>
          <cell r="Q120">
            <v>28</v>
          </cell>
          <cell r="R120" t="str">
            <v>g</v>
          </cell>
          <cell r="S120">
            <v>77.33</v>
          </cell>
          <cell r="T120">
            <v>2.7617857142857143</v>
          </cell>
        </row>
        <row r="121">
          <cell r="K121" t="str">
            <v>N/A</v>
          </cell>
          <cell r="L121" t="str">
            <v>Peanut butter chips</v>
          </cell>
          <cell r="M121" t="str">
            <v>HERSHEY CANADA (CHIPITS)</v>
          </cell>
          <cell r="N121" t="str">
            <v>GFS</v>
          </cell>
          <cell r="O121" t="str">
            <v>1443836</v>
          </cell>
          <cell r="P121" t="str">
            <v>18X270G</v>
          </cell>
          <cell r="Q121">
            <v>4860</v>
          </cell>
          <cell r="R121" t="str">
            <v>g</v>
          </cell>
          <cell r="S121">
            <v>98.23</v>
          </cell>
          <cell r="T121">
            <v>2.0211934156378602E-2</v>
          </cell>
        </row>
        <row r="122">
          <cell r="K122" t="str">
            <v>N/A</v>
          </cell>
          <cell r="L122" t="str">
            <v>Oreo Cookie &amp; Cream Med Pieces</v>
          </cell>
          <cell r="M122" t="str">
            <v>CHRISTIE (OREO)</v>
          </cell>
          <cell r="N122" t="str">
            <v>GFS</v>
          </cell>
          <cell r="O122" t="str">
            <v>9619205</v>
          </cell>
          <cell r="P122" t="str">
            <v>12x454G</v>
          </cell>
          <cell r="Q122">
            <v>5448</v>
          </cell>
          <cell r="R122" t="str">
            <v>g</v>
          </cell>
          <cell r="S122">
            <v>70.86</v>
          </cell>
          <cell r="T122">
            <v>1.3006607929515418E-2</v>
          </cell>
        </row>
        <row r="123">
          <cell r="K123" t="str">
            <v>N/A</v>
          </cell>
          <cell r="L123" t="str">
            <v>Chocolate chip cookies (Crunchy)</v>
          </cell>
          <cell r="M123" t="str">
            <v>CHRISTIE (CHIPS AHOY!)</v>
          </cell>
          <cell r="N123" t="str">
            <v>GFS</v>
          </cell>
          <cell r="O123" t="str">
            <v>1413998</v>
          </cell>
          <cell r="P123" t="str">
            <v>12X460G</v>
          </cell>
          <cell r="Q123">
            <v>5520</v>
          </cell>
          <cell r="R123" t="str">
            <v>g</v>
          </cell>
          <cell r="S123">
            <v>79.28</v>
          </cell>
          <cell r="T123">
            <v>1.4362318840579711E-2</v>
          </cell>
        </row>
        <row r="124">
          <cell r="K124" t="str">
            <v>N/A</v>
          </cell>
          <cell r="L124" t="str">
            <v>Fudgee-O cookies</v>
          </cell>
          <cell r="M124" t="str">
            <v>CHRISTIE (FUDGEE)</v>
          </cell>
          <cell r="N124" t="str">
            <v>GFS</v>
          </cell>
          <cell r="O124" t="str">
            <v>1321983</v>
          </cell>
          <cell r="P124" t="str">
            <v>12X303G</v>
          </cell>
          <cell r="Q124">
            <v>3636</v>
          </cell>
          <cell r="R124" t="str">
            <v>g</v>
          </cell>
          <cell r="S124">
            <v>58.08</v>
          </cell>
          <cell r="T124">
            <v>1.5973597359735973E-2</v>
          </cell>
        </row>
        <row r="125">
          <cell r="K125" t="str">
            <v>N/A</v>
          </cell>
          <cell r="L125" t="str">
            <v>Oreo Cookie &amp; Cream Pieces</v>
          </cell>
          <cell r="M125" t="str">
            <v>CHRISTIE (OREO)</v>
          </cell>
          <cell r="N125" t="str">
            <v>GFS</v>
          </cell>
          <cell r="O125" t="str">
            <v>1487295</v>
          </cell>
          <cell r="P125" t="str">
            <v>12X945G</v>
          </cell>
          <cell r="Q125">
            <v>11340</v>
          </cell>
          <cell r="R125" t="str">
            <v>g</v>
          </cell>
          <cell r="S125">
            <v>128.94</v>
          </cell>
          <cell r="T125">
            <v>1.1370370370370371E-2</v>
          </cell>
        </row>
        <row r="126">
          <cell r="K126" t="str">
            <v>N/A</v>
          </cell>
          <cell r="L126" t="str">
            <v>Blue Food Colouring</v>
          </cell>
          <cell r="M126" t="str">
            <v>CLUB HOUSE</v>
          </cell>
          <cell r="N126" t="str">
            <v>RCS</v>
          </cell>
          <cell r="O126" t="str">
            <v>N/A</v>
          </cell>
          <cell r="P126" t="str">
            <v>28ML</v>
          </cell>
          <cell r="Q126">
            <v>28</v>
          </cell>
          <cell r="R126" t="str">
            <v>g</v>
          </cell>
          <cell r="S126">
            <v>2.79</v>
          </cell>
          <cell r="T126">
            <v>9.9642857142857144E-2</v>
          </cell>
        </row>
        <row r="127">
          <cell r="K127" t="str">
            <v>N/A</v>
          </cell>
          <cell r="L127" t="str">
            <v>Red Food Colouring</v>
          </cell>
          <cell r="M127" t="str">
            <v>CLUB HOUSE</v>
          </cell>
          <cell r="N127" t="str">
            <v>RCS</v>
          </cell>
          <cell r="O127" t="str">
            <v>N/A</v>
          </cell>
          <cell r="P127" t="str">
            <v>28ML</v>
          </cell>
          <cell r="Q127">
            <v>28</v>
          </cell>
          <cell r="R127" t="str">
            <v>g</v>
          </cell>
          <cell r="S127">
            <v>2.79</v>
          </cell>
          <cell r="T127">
            <v>9.9642857142857144E-2</v>
          </cell>
        </row>
        <row r="128">
          <cell r="K128" t="str">
            <v>N/A</v>
          </cell>
          <cell r="L128" t="str">
            <v>Sour Key</v>
          </cell>
          <cell r="M128" t="str">
            <v>COTTAGE COUNTRY</v>
          </cell>
          <cell r="N128" t="str">
            <v>GFS</v>
          </cell>
          <cell r="O128" t="str">
            <v>1415701</v>
          </cell>
          <cell r="P128" t="str">
            <v>20X130G</v>
          </cell>
          <cell r="Q128">
            <v>2600</v>
          </cell>
          <cell r="R128" t="str">
            <v>g</v>
          </cell>
          <cell r="S128">
            <v>57.84</v>
          </cell>
          <cell r="T128">
            <v>2.2246153846153846E-2</v>
          </cell>
        </row>
        <row r="129">
          <cell r="K129" t="str">
            <v>N/A</v>
          </cell>
          <cell r="L129" t="str">
            <v>Birthday Cake Yogurt-Covered Pretzels</v>
          </cell>
          <cell r="M129" t="str">
            <v>CREATIVE SHANCK</v>
          </cell>
          <cell r="N129" t="str">
            <v>HEAD OFFICE/COSTCO</v>
          </cell>
          <cell r="O129" t="str">
            <v>N/A</v>
          </cell>
          <cell r="P129" t="str">
            <v>737G</v>
          </cell>
          <cell r="Q129">
            <v>737</v>
          </cell>
          <cell r="R129" t="str">
            <v>g</v>
          </cell>
          <cell r="S129">
            <v>13.99</v>
          </cell>
          <cell r="T129">
            <v>1.8982360922659432E-2</v>
          </cell>
        </row>
        <row r="130">
          <cell r="K130" t="str">
            <v>N/A</v>
          </cell>
          <cell r="L130" t="str">
            <v>Spice Snaps Cookies</v>
          </cell>
          <cell r="M130" t="str">
            <v>DARE FOODS (SIMPLE PLEASURES)</v>
          </cell>
          <cell r="N130" t="str">
            <v>GFS</v>
          </cell>
          <cell r="O130" t="str">
            <v>1456340</v>
          </cell>
          <cell r="P130" t="str">
            <v>20X310G</v>
          </cell>
          <cell r="Q130">
            <v>6200</v>
          </cell>
          <cell r="R130" t="str">
            <v>g</v>
          </cell>
          <cell r="S130">
            <v>47.32</v>
          </cell>
          <cell r="T130">
            <v>7.6322580645161288E-3</v>
          </cell>
        </row>
        <row r="131">
          <cell r="K131" t="str">
            <v>N/A</v>
          </cell>
          <cell r="L131" t="str">
            <v>Maple Cookies</v>
          </cell>
          <cell r="M131" t="str">
            <v>DARE FOODS (ULTIMATE)</v>
          </cell>
          <cell r="N131" t="str">
            <v>GFS</v>
          </cell>
          <cell r="O131" t="str">
            <v>1457201</v>
          </cell>
          <cell r="P131" t="str">
            <v>12X300G</v>
          </cell>
          <cell r="Q131">
            <v>3600</v>
          </cell>
          <cell r="R131" t="str">
            <v>g</v>
          </cell>
          <cell r="S131">
            <v>47.263017241379316</v>
          </cell>
          <cell r="T131">
            <v>1.3128615900383143E-2</v>
          </cell>
        </row>
        <row r="132">
          <cell r="K132" t="str">
            <v>N/A</v>
          </cell>
          <cell r="L132" t="str">
            <v>Chocolate Chips</v>
          </cell>
          <cell r="M132" t="str">
            <v>DAVID ROBERTS</v>
          </cell>
          <cell r="N132" t="str">
            <v>GFS</v>
          </cell>
          <cell r="O132" t="str">
            <v>1249952</v>
          </cell>
          <cell r="P132" t="str">
            <v>2X1.5KG</v>
          </cell>
          <cell r="Q132">
            <v>3000</v>
          </cell>
          <cell r="R132" t="str">
            <v>g</v>
          </cell>
          <cell r="S132">
            <v>79.959999999999994</v>
          </cell>
          <cell r="T132">
            <v>2.6653333333333331E-2</v>
          </cell>
        </row>
        <row r="133">
          <cell r="K133" t="str">
            <v>N/A</v>
          </cell>
          <cell r="L133" t="str">
            <v>Chocolate Sprinkles</v>
          </cell>
          <cell r="M133" t="str">
            <v>DAVID ROBERTS</v>
          </cell>
          <cell r="N133" t="str">
            <v>GFS</v>
          </cell>
          <cell r="O133" t="str">
            <v>3349206</v>
          </cell>
          <cell r="P133" t="str">
            <v>1X3KG</v>
          </cell>
          <cell r="Q133">
            <v>3000</v>
          </cell>
          <cell r="R133" t="str">
            <v>g</v>
          </cell>
          <cell r="S133">
            <v>38.14</v>
          </cell>
          <cell r="T133">
            <v>1.2713333333333333E-2</v>
          </cell>
        </row>
        <row r="134">
          <cell r="K134" t="str">
            <v>N/A</v>
          </cell>
          <cell r="L134" t="str">
            <v>Gummy Bear</v>
          </cell>
          <cell r="M134" t="str">
            <v>DAVID ROBERTS</v>
          </cell>
          <cell r="N134" t="str">
            <v>GFS</v>
          </cell>
          <cell r="O134" t="str">
            <v>1022152</v>
          </cell>
          <cell r="P134" t="str">
            <v>1X2.5KG</v>
          </cell>
          <cell r="Q134">
            <v>2500</v>
          </cell>
          <cell r="R134" t="str">
            <v>g</v>
          </cell>
          <cell r="S134">
            <v>30.65</v>
          </cell>
          <cell r="T134">
            <v>1.226E-2</v>
          </cell>
        </row>
        <row r="135">
          <cell r="K135" t="str">
            <v>N/A</v>
          </cell>
          <cell r="L135" t="str">
            <v>Pecan, Halves</v>
          </cell>
          <cell r="M135" t="str">
            <v>NO NAME</v>
          </cell>
          <cell r="N135" t="str">
            <v>RCS</v>
          </cell>
          <cell r="O135" t="str">
            <v>N/A</v>
          </cell>
          <cell r="P135" t="str">
            <v>400G</v>
          </cell>
          <cell r="Q135">
            <v>400</v>
          </cell>
          <cell r="R135" t="str">
            <v>G</v>
          </cell>
          <cell r="S135">
            <v>11.49</v>
          </cell>
          <cell r="T135">
            <v>2.8725000000000001E-2</v>
          </cell>
        </row>
        <row r="136">
          <cell r="K136" t="str">
            <v>N/A</v>
          </cell>
          <cell r="L136" t="str">
            <v>pistachio, shelled</v>
          </cell>
          <cell r="M136" t="str">
            <v>DAVID ROBERTS</v>
          </cell>
          <cell r="N136" t="str">
            <v>GFS</v>
          </cell>
          <cell r="O136" t="str">
            <v>8481156</v>
          </cell>
          <cell r="P136" t="str">
            <v>2X1.5KG</v>
          </cell>
          <cell r="Q136">
            <v>3000</v>
          </cell>
          <cell r="R136" t="str">
            <v>g</v>
          </cell>
          <cell r="S136">
            <v>230.53</v>
          </cell>
          <cell r="T136">
            <v>7.6843333333333333E-2</v>
          </cell>
        </row>
        <row r="137">
          <cell r="K137" t="str">
            <v>N/A</v>
          </cell>
          <cell r="L137" t="str">
            <v>Roasted Cashews, salted</v>
          </cell>
          <cell r="M137" t="str">
            <v>DAVID ROBERTS</v>
          </cell>
          <cell r="N137" t="str">
            <v>GFS</v>
          </cell>
          <cell r="O137" t="str">
            <v>8481236</v>
          </cell>
          <cell r="P137" t="str">
            <v>2X1.5KG</v>
          </cell>
          <cell r="Q137">
            <v>3000</v>
          </cell>
          <cell r="R137" t="str">
            <v>g</v>
          </cell>
          <cell r="S137">
            <v>88.65</v>
          </cell>
          <cell r="T137">
            <v>2.9550000000000003E-2</v>
          </cell>
        </row>
        <row r="138">
          <cell r="K138" t="str">
            <v>N/A</v>
          </cell>
          <cell r="L138" t="str">
            <v>Sweetened coconut, Toasted</v>
          </cell>
          <cell r="M138" t="str">
            <v>DAVID ROBERTS</v>
          </cell>
          <cell r="N138" t="str">
            <v>GFS</v>
          </cell>
          <cell r="O138" t="str">
            <v>1258318</v>
          </cell>
          <cell r="P138" t="str">
            <v>3X1KG</v>
          </cell>
          <cell r="Q138">
            <v>3000</v>
          </cell>
          <cell r="R138" t="str">
            <v>g</v>
          </cell>
          <cell r="S138">
            <v>60.16</v>
          </cell>
          <cell r="T138">
            <v>2.0053333333333333E-2</v>
          </cell>
        </row>
        <row r="139">
          <cell r="K139" t="str">
            <v>N/A</v>
          </cell>
          <cell r="L139" t="str">
            <v>White Chocolate Chips</v>
          </cell>
          <cell r="M139" t="str">
            <v>DAVID ROBERTS</v>
          </cell>
          <cell r="N139" t="str">
            <v>GFS</v>
          </cell>
          <cell r="O139" t="str">
            <v>9206656</v>
          </cell>
          <cell r="P139" t="str">
            <v>2X1.5KG</v>
          </cell>
          <cell r="Q139">
            <v>3000</v>
          </cell>
          <cell r="R139" t="str">
            <v>g</v>
          </cell>
          <cell r="S139">
            <v>48.24</v>
          </cell>
          <cell r="T139">
            <v>1.6080000000000001E-2</v>
          </cell>
        </row>
        <row r="140">
          <cell r="K140" t="str">
            <v>N/A</v>
          </cell>
          <cell r="L140" t="str">
            <v>Table salt</v>
          </cell>
          <cell r="M140" t="str">
            <v>DIAMOND CRYSTAL</v>
          </cell>
          <cell r="N140" t="str">
            <v>GFS</v>
          </cell>
          <cell r="O140" t="str">
            <v>1460243</v>
          </cell>
          <cell r="P140" t="str">
            <v>15X2.25LB</v>
          </cell>
          <cell r="Q140">
            <v>15308.662499999999</v>
          </cell>
          <cell r="R140" t="str">
            <v>g</v>
          </cell>
          <cell r="S140">
            <v>23.32</v>
          </cell>
          <cell r="T140">
            <v>1.5233205382900042E-3</v>
          </cell>
        </row>
        <row r="141">
          <cell r="K141" t="str">
            <v>N/A</v>
          </cell>
          <cell r="L141" t="str">
            <v>Pumpkin Puree</v>
          </cell>
          <cell r="M141" t="str">
            <v>E.D. SMITH</v>
          </cell>
          <cell r="N141" t="str">
            <v>GFS</v>
          </cell>
          <cell r="O141" t="str">
            <v>9541516</v>
          </cell>
          <cell r="P141" t="str">
            <v>12X796ML</v>
          </cell>
          <cell r="Q141">
            <v>9552</v>
          </cell>
          <cell r="R141" t="str">
            <v>g</v>
          </cell>
          <cell r="S141">
            <v>70.53</v>
          </cell>
          <cell r="T141">
            <v>7.3837939698492465E-3</v>
          </cell>
        </row>
        <row r="142">
          <cell r="K142" t="str">
            <v>N/A</v>
          </cell>
          <cell r="L142" t="str">
            <v>Nutella</v>
          </cell>
          <cell r="M142" t="str">
            <v>FERRERO</v>
          </cell>
          <cell r="N142" t="str">
            <v>GFS</v>
          </cell>
          <cell r="O142" t="str">
            <v>1220713</v>
          </cell>
          <cell r="P142" t="str">
            <v>2X3KG</v>
          </cell>
          <cell r="Q142">
            <v>6000</v>
          </cell>
          <cell r="R142" t="str">
            <v>g</v>
          </cell>
          <cell r="S142">
            <v>61.2</v>
          </cell>
          <cell r="T142">
            <v>1.0200000000000001E-2</v>
          </cell>
        </row>
        <row r="143">
          <cell r="K143" t="str">
            <v>N/A</v>
          </cell>
          <cell r="L143" t="str">
            <v>Mini marshmallows</v>
          </cell>
          <cell r="M143" t="str">
            <v>FIRESIDE</v>
          </cell>
          <cell r="N143" t="str">
            <v>GFS</v>
          </cell>
          <cell r="O143" t="str">
            <v>1004658</v>
          </cell>
          <cell r="P143" t="str">
            <v>24X250G</v>
          </cell>
          <cell r="Q143">
            <v>6000</v>
          </cell>
          <cell r="R143" t="str">
            <v>g</v>
          </cell>
          <cell r="S143">
            <v>39.25</v>
          </cell>
          <cell r="T143">
            <v>6.541666666666667E-3</v>
          </cell>
        </row>
        <row r="144">
          <cell r="K144" t="str">
            <v>N/A</v>
          </cell>
          <cell r="L144" t="str">
            <v>Cinnamon toast crunch cereal</v>
          </cell>
          <cell r="M144" t="str">
            <v>GENERAL MILLS</v>
          </cell>
          <cell r="N144" t="str">
            <v>GFS</v>
          </cell>
          <cell r="O144" t="str">
            <v>1474077</v>
          </cell>
          <cell r="P144" t="str">
            <v>12X354G</v>
          </cell>
          <cell r="Q144">
            <v>830</v>
          </cell>
          <cell r="R144" t="str">
            <v>g</v>
          </cell>
          <cell r="S144">
            <v>9.77</v>
          </cell>
          <cell r="T144">
            <v>1.1771084337349398E-2</v>
          </cell>
        </row>
        <row r="145">
          <cell r="K145" t="str">
            <v>N/A</v>
          </cell>
          <cell r="L145" t="str">
            <v>Toasted Almonds, Sliced</v>
          </cell>
          <cell r="M145" t="str">
            <v>GORDON CHOICE (TROPHY FOODS)</v>
          </cell>
          <cell r="N145" t="str">
            <v>GFS</v>
          </cell>
          <cell r="O145" t="str">
            <v>1022681</v>
          </cell>
          <cell r="P145" t="str">
            <v>1X3KG</v>
          </cell>
          <cell r="Q145">
            <v>3000</v>
          </cell>
          <cell r="R145" t="str">
            <v>g</v>
          </cell>
          <cell r="S145">
            <v>104.41</v>
          </cell>
          <cell r="T145">
            <v>3.4803333333333332E-2</v>
          </cell>
        </row>
        <row r="146">
          <cell r="K146" t="str">
            <v>N/A</v>
          </cell>
          <cell r="L146" t="str">
            <v>Cocoa Powder</v>
          </cell>
          <cell r="M146" t="str">
            <v>GORDON CHOICE (TROPHY FOODS)</v>
          </cell>
          <cell r="N146" t="str">
            <v>GFS</v>
          </cell>
          <cell r="O146" t="str">
            <v>7614205</v>
          </cell>
          <cell r="P146" t="str">
            <v>1X3KG</v>
          </cell>
          <cell r="Q146">
            <v>3000</v>
          </cell>
          <cell r="R146" t="str">
            <v>g</v>
          </cell>
          <cell r="S146">
            <v>74.72</v>
          </cell>
          <cell r="T146">
            <v>2.4906666666666667E-2</v>
          </cell>
        </row>
        <row r="147">
          <cell r="K147" t="str">
            <v>N/A</v>
          </cell>
          <cell r="L147" t="str">
            <v>Shredded Coconut</v>
          </cell>
          <cell r="M147" t="str">
            <v>GORDON CHOICE (TROPHY FOODS)</v>
          </cell>
          <cell r="N147" t="str">
            <v>GFS</v>
          </cell>
          <cell r="O147" t="str">
            <v>6366405</v>
          </cell>
          <cell r="P147" t="str">
            <v>1X3KG</v>
          </cell>
          <cell r="Q147">
            <v>3000</v>
          </cell>
          <cell r="R147" t="str">
            <v>g</v>
          </cell>
          <cell r="S147">
            <v>24.36</v>
          </cell>
          <cell r="T147">
            <v>8.1200000000000005E-3</v>
          </cell>
        </row>
        <row r="148">
          <cell r="K148" t="str">
            <v>N/A</v>
          </cell>
          <cell r="L148" t="str">
            <v>Red Marachino Cherries, With Stem</v>
          </cell>
          <cell r="M148" t="str">
            <v>GORDON CHOICE (LIMSON)</v>
          </cell>
          <cell r="N148" t="str">
            <v>GFS</v>
          </cell>
          <cell r="O148" t="str">
            <v>9658205</v>
          </cell>
          <cell r="P148" t="str">
            <v>2X4L</v>
          </cell>
          <cell r="Q148">
            <v>8000</v>
          </cell>
          <cell r="R148" t="str">
            <v>g</v>
          </cell>
          <cell r="S148">
            <v>78.069999999999993</v>
          </cell>
          <cell r="T148">
            <v>9.7587499999999983E-3</v>
          </cell>
        </row>
        <row r="149">
          <cell r="K149" t="str">
            <v>N/A</v>
          </cell>
          <cell r="L149" t="str">
            <v>Chocolate chips, Semi Sweet</v>
          </cell>
          <cell r="M149" t="str">
            <v>GORDON CHOICE (TROPHY FOODS)</v>
          </cell>
          <cell r="N149" t="str">
            <v>GFS</v>
          </cell>
          <cell r="O149" t="str">
            <v>6363005</v>
          </cell>
          <cell r="P149" t="str">
            <v>1X8KG</v>
          </cell>
          <cell r="Q149">
            <v>8000</v>
          </cell>
          <cell r="R149" t="str">
            <v>g</v>
          </cell>
          <cell r="S149">
            <v>103.47</v>
          </cell>
          <cell r="T149">
            <v>1.2933749999999999E-2</v>
          </cell>
        </row>
        <row r="150">
          <cell r="K150" t="str">
            <v>N/A</v>
          </cell>
          <cell r="L150" t="str">
            <v>Cream Cheese</v>
          </cell>
          <cell r="M150" t="str">
            <v>GORDON CHOICE (LACTALIS)</v>
          </cell>
          <cell r="N150" t="str">
            <v>GFS</v>
          </cell>
          <cell r="O150" t="str">
            <v>9861005</v>
          </cell>
          <cell r="P150" t="str">
            <v>6X1.5KG</v>
          </cell>
          <cell r="Q150">
            <v>9000</v>
          </cell>
          <cell r="R150" t="str">
            <v>g</v>
          </cell>
          <cell r="S150">
            <v>143.04</v>
          </cell>
          <cell r="T150">
            <v>1.5893333333333332E-2</v>
          </cell>
        </row>
        <row r="151">
          <cell r="K151" t="str">
            <v>N/A</v>
          </cell>
          <cell r="L151" t="str">
            <v>Unsalted butter</v>
          </cell>
          <cell r="M151" t="str">
            <v>GORDON CHOICE (LACTALIS)</v>
          </cell>
          <cell r="N151" t="str">
            <v>GFS</v>
          </cell>
          <cell r="O151" t="str">
            <v>9554605</v>
          </cell>
          <cell r="P151" t="str">
            <v>20X454G</v>
          </cell>
          <cell r="Q151">
            <v>9080</v>
          </cell>
          <cell r="R151" t="str">
            <v>g</v>
          </cell>
          <cell r="S151">
            <v>152.69</v>
          </cell>
          <cell r="T151">
            <v>1.6816079295154183E-2</v>
          </cell>
        </row>
        <row r="152">
          <cell r="K152" t="str">
            <v>N/A</v>
          </cell>
          <cell r="L152" t="str">
            <v>Walnut pieces</v>
          </cell>
          <cell r="M152" t="str">
            <v>GORDON CHOICE (DAVID ROBERTS)</v>
          </cell>
          <cell r="N152" t="str">
            <v>GFS</v>
          </cell>
          <cell r="O152" t="str">
            <v>7134805</v>
          </cell>
          <cell r="P152" t="str">
            <v>1X3KG</v>
          </cell>
          <cell r="Q152">
            <v>3000</v>
          </cell>
          <cell r="R152" t="str">
            <v>g</v>
          </cell>
          <cell r="S152">
            <v>62.46</v>
          </cell>
          <cell r="T152">
            <v>2.0820000000000002E-2</v>
          </cell>
        </row>
        <row r="153">
          <cell r="K153" t="str">
            <v>N/A</v>
          </cell>
          <cell r="L153" t="str">
            <v>Whipping cream (35%)</v>
          </cell>
          <cell r="M153" t="str">
            <v>GORDON CHOICE (LACTALIS)</v>
          </cell>
          <cell r="N153" t="str">
            <v>GFS</v>
          </cell>
          <cell r="O153" t="str">
            <v>1082409</v>
          </cell>
          <cell r="P153" t="str">
            <v>12X1L</v>
          </cell>
          <cell r="Q153">
            <v>12000</v>
          </cell>
          <cell r="R153" t="str">
            <v>g</v>
          </cell>
          <cell r="S153">
            <v>103.49</v>
          </cell>
          <cell r="T153">
            <v>8.6241666666666654E-3</v>
          </cell>
        </row>
        <row r="154">
          <cell r="K154" t="str">
            <v>N/A</v>
          </cell>
          <cell r="L154" t="str">
            <v>White uniced vanilla cake</v>
          </cell>
          <cell r="M154" t="str">
            <v>GOURMET BAKER</v>
          </cell>
          <cell r="N154" t="str">
            <v>GFS</v>
          </cell>
          <cell r="O154" t="str">
            <v>6276586</v>
          </cell>
          <cell r="P154" t="str">
            <v>4X1.35KG</v>
          </cell>
          <cell r="Q154">
            <v>5400</v>
          </cell>
          <cell r="R154" t="str">
            <v>g</v>
          </cell>
          <cell r="S154">
            <v>95.17</v>
          </cell>
          <cell r="T154">
            <v>1.7624074074074073E-2</v>
          </cell>
        </row>
        <row r="155">
          <cell r="K155" t="str">
            <v>N/A</v>
          </cell>
          <cell r="L155" t="str">
            <v>Peanut Butter Cup Pieces</v>
          </cell>
          <cell r="M155" t="str">
            <v>HERSHEY</v>
          </cell>
          <cell r="N155" t="str">
            <v>GFS</v>
          </cell>
          <cell r="O155" t="str">
            <v>1098272</v>
          </cell>
          <cell r="P155" t="str">
            <v>2X5LB</v>
          </cell>
          <cell r="Q155">
            <v>4535.8999999999996</v>
          </cell>
          <cell r="R155" t="str">
            <v>g</v>
          </cell>
          <cell r="S155">
            <v>78.08</v>
          </cell>
          <cell r="T155">
            <v>1.7213783372649311E-2</v>
          </cell>
        </row>
        <row r="156">
          <cell r="K156" t="str">
            <v>N/A</v>
          </cell>
          <cell r="L156" t="str">
            <v>Skor Toffee Chips, No Chocolate</v>
          </cell>
          <cell r="M156" t="str">
            <v>HERSHEY</v>
          </cell>
          <cell r="N156" t="str">
            <v>GFS</v>
          </cell>
          <cell r="O156" t="str">
            <v>1117916</v>
          </cell>
          <cell r="P156" t="str">
            <v>4X1.36KG</v>
          </cell>
          <cell r="Q156">
            <v>5440</v>
          </cell>
          <cell r="R156" t="str">
            <v>g</v>
          </cell>
          <cell r="S156">
            <v>96</v>
          </cell>
          <cell r="T156">
            <v>1.7647058823529412E-2</v>
          </cell>
        </row>
        <row r="157">
          <cell r="K157" t="str">
            <v>N/A</v>
          </cell>
          <cell r="L157" t="str">
            <v>ice cream cake cone</v>
          </cell>
          <cell r="M157" t="str">
            <v>JOY</v>
          </cell>
          <cell r="N157" t="str">
            <v>GFS</v>
          </cell>
          <cell r="O157" t="str">
            <v>1178556</v>
          </cell>
          <cell r="P157" t="str">
            <v>6X100UN</v>
          </cell>
          <cell r="Q157">
            <v>600</v>
          </cell>
          <cell r="R157" t="str">
            <v>UN</v>
          </cell>
          <cell r="S157">
            <v>79.290000000000006</v>
          </cell>
          <cell r="T157">
            <v>0.13215000000000002</v>
          </cell>
        </row>
        <row r="158">
          <cell r="K158" t="str">
            <v>N/A</v>
          </cell>
          <cell r="L158" t="str">
            <v>Ice Cream Cones, Pointed</v>
          </cell>
          <cell r="M158" t="str">
            <v>JOY</v>
          </cell>
          <cell r="N158" t="str">
            <v>GFS</v>
          </cell>
          <cell r="O158" t="str">
            <v>1143771</v>
          </cell>
          <cell r="P158" t="str">
            <v>8X132UN</v>
          </cell>
          <cell r="Q158">
            <v>1056</v>
          </cell>
          <cell r="R158" t="str">
            <v>UN</v>
          </cell>
          <cell r="S158">
            <v>106.66</v>
          </cell>
          <cell r="T158">
            <v>0.10100378787878787</v>
          </cell>
        </row>
        <row r="159">
          <cell r="K159" t="str">
            <v>N/A</v>
          </cell>
          <cell r="L159" t="str">
            <v>ice cream waffle cone</v>
          </cell>
          <cell r="M159" t="str">
            <v>JOY</v>
          </cell>
          <cell r="N159" t="str">
            <v>GFS</v>
          </cell>
          <cell r="O159" t="str">
            <v>1225227</v>
          </cell>
          <cell r="P159" t="str">
            <v>12X19UN</v>
          </cell>
          <cell r="Q159">
            <v>228</v>
          </cell>
          <cell r="R159" t="str">
            <v>UN</v>
          </cell>
          <cell r="S159">
            <v>82.11</v>
          </cell>
          <cell r="T159">
            <v>0.36013157894736841</v>
          </cell>
        </row>
        <row r="160">
          <cell r="K160" t="str">
            <v>N/A</v>
          </cell>
          <cell r="L160" t="str">
            <v>Toasted Berry Crisp</v>
          </cell>
          <cell r="M160" t="str">
            <v>DOT FOODS (KELLOGG'S - KASHI)</v>
          </cell>
          <cell r="N160" t="str">
            <v>GFS/RCS</v>
          </cell>
          <cell r="O160" t="str">
            <v>1501091</v>
          </cell>
          <cell r="P160" t="str">
            <v>12X400G/1x400G</v>
          </cell>
          <cell r="Q160">
            <v>4800</v>
          </cell>
          <cell r="R160" t="str">
            <v>g</v>
          </cell>
          <cell r="S160">
            <v>75.790000000000006</v>
          </cell>
          <cell r="T160">
            <v>1.5789583333333336E-2</v>
          </cell>
        </row>
        <row r="161">
          <cell r="K161" t="str">
            <v>N/A</v>
          </cell>
          <cell r="L161" t="str">
            <v>Corn flakes cereal</v>
          </cell>
          <cell r="M161" t="str">
            <v>DOT FOODS (KELLOGG'S)</v>
          </cell>
          <cell r="N161" t="str">
            <v>GFS</v>
          </cell>
          <cell r="O161" t="str">
            <v>1265358</v>
          </cell>
          <cell r="P161" t="str">
            <v>4X728G</v>
          </cell>
          <cell r="Q161">
            <v>2912</v>
          </cell>
          <cell r="R161" t="str">
            <v>g</v>
          </cell>
          <cell r="S161">
            <v>29.04</v>
          </cell>
          <cell r="T161">
            <v>9.9725274725274721E-3</v>
          </cell>
        </row>
        <row r="162">
          <cell r="K162" t="str">
            <v>N/A</v>
          </cell>
          <cell r="L162" t="str">
            <v>Froot Loops Cereal</v>
          </cell>
          <cell r="M162" t="str">
            <v>DOT FOODS (KELLOGG'S)</v>
          </cell>
          <cell r="N162" t="str">
            <v>GFS</v>
          </cell>
          <cell r="O162" t="str">
            <v>2509605</v>
          </cell>
          <cell r="P162" t="str">
            <v>6X875G</v>
          </cell>
          <cell r="Q162">
            <v>5250</v>
          </cell>
          <cell r="R162" t="str">
            <v>g</v>
          </cell>
          <cell r="S162">
            <v>81.38</v>
          </cell>
          <cell r="T162">
            <v>1.5500952380952381E-2</v>
          </cell>
        </row>
        <row r="163">
          <cell r="K163" t="str">
            <v>N/A</v>
          </cell>
          <cell r="L163" t="str">
            <v>Frosted Flake Cereal</v>
          </cell>
          <cell r="M163" t="str">
            <v>DOT FOODS (KELLOGG'S)</v>
          </cell>
          <cell r="N163" t="str">
            <v>GFS</v>
          </cell>
          <cell r="O163" t="str">
            <v>1265334</v>
          </cell>
          <cell r="P163" t="str">
            <v>4X1.12KG</v>
          </cell>
          <cell r="Q163">
            <v>4480</v>
          </cell>
          <cell r="R163" t="str">
            <v>g</v>
          </cell>
          <cell r="S163">
            <v>59.34</v>
          </cell>
          <cell r="T163">
            <v>1.3245535714285715E-2</v>
          </cell>
        </row>
        <row r="164">
          <cell r="K164" t="str">
            <v>N/A</v>
          </cell>
          <cell r="L164" t="str">
            <v>Peanut Butter, Smooth</v>
          </cell>
          <cell r="M164" t="str">
            <v>KRAFT</v>
          </cell>
          <cell r="N164" t="str">
            <v>GFS</v>
          </cell>
          <cell r="O164" t="str">
            <v>1279251</v>
          </cell>
          <cell r="P164" t="str">
            <v>10KG</v>
          </cell>
          <cell r="Q164">
            <v>10000</v>
          </cell>
          <cell r="R164" t="str">
            <v>g</v>
          </cell>
          <cell r="S164">
            <v>99.1</v>
          </cell>
          <cell r="T164">
            <v>9.9099999999999987E-3</v>
          </cell>
        </row>
        <row r="165">
          <cell r="K165" t="str">
            <v>N/A</v>
          </cell>
          <cell r="L165" t="str">
            <v>Icing sugar</v>
          </cell>
          <cell r="M165" t="str">
            <v>LANTIC</v>
          </cell>
          <cell r="N165" t="str">
            <v>GFS</v>
          </cell>
          <cell r="O165" t="str">
            <v>6500609</v>
          </cell>
          <cell r="P165" t="str">
            <v>20X1KG</v>
          </cell>
          <cell r="Q165">
            <v>20000</v>
          </cell>
          <cell r="R165" t="str">
            <v>g</v>
          </cell>
          <cell r="S165">
            <v>99.05</v>
          </cell>
          <cell r="T165">
            <v>4.9524999999999994E-3</v>
          </cell>
        </row>
        <row r="166">
          <cell r="K166" t="str">
            <v>N/A</v>
          </cell>
          <cell r="L166" t="str">
            <v xml:space="preserve">Chocolate Fudge sauce </v>
          </cell>
          <cell r="M166" t="str">
            <v>LYNCH</v>
          </cell>
          <cell r="N166" t="str">
            <v>GFS</v>
          </cell>
          <cell r="O166" t="str">
            <v>9330205</v>
          </cell>
          <cell r="P166" t="str">
            <v>2X4LB</v>
          </cell>
          <cell r="Q166">
            <v>3628.72</v>
          </cell>
          <cell r="R166" t="str">
            <v>g</v>
          </cell>
          <cell r="S166">
            <v>56.44</v>
          </cell>
          <cell r="T166">
            <v>1.5553693864503186E-2</v>
          </cell>
        </row>
        <row r="167">
          <cell r="K167" t="str">
            <v>N/A</v>
          </cell>
          <cell r="L167" t="str">
            <v>Strawberry Sauce</v>
          </cell>
          <cell r="M167" t="str">
            <v>LYNCH</v>
          </cell>
          <cell r="N167" t="str">
            <v>GFS</v>
          </cell>
          <cell r="O167" t="str">
            <v>1358874</v>
          </cell>
          <cell r="P167" t="str">
            <v>2X4L</v>
          </cell>
          <cell r="Q167">
            <v>8000</v>
          </cell>
          <cell r="R167" t="str">
            <v>g</v>
          </cell>
          <cell r="S167">
            <v>75.11</v>
          </cell>
          <cell r="T167">
            <v>9.3887499999999995E-3</v>
          </cell>
        </row>
        <row r="168">
          <cell r="K168" t="str">
            <v>N/A</v>
          </cell>
          <cell r="L168" t="str">
            <v>Dark Chocolate Curls</v>
          </cell>
          <cell r="M168" t="str">
            <v>MONA LISA</v>
          </cell>
          <cell r="N168" t="str">
            <v>GFS</v>
          </cell>
          <cell r="O168" t="str">
            <v>1406892</v>
          </cell>
          <cell r="P168" t="str">
            <v>1X4KG</v>
          </cell>
          <cell r="Q168">
            <v>4000</v>
          </cell>
          <cell r="R168" t="str">
            <v>g</v>
          </cell>
          <cell r="S168">
            <v>60.59</v>
          </cell>
          <cell r="T168">
            <v>1.5147500000000001E-2</v>
          </cell>
        </row>
        <row r="169">
          <cell r="K169" t="str">
            <v>N/A</v>
          </cell>
          <cell r="L169" t="str">
            <v>Hot Chocolate Powder</v>
          </cell>
          <cell r="M169" t="str">
            <v>NESTLE (CARNATION)</v>
          </cell>
          <cell r="N169" t="str">
            <v>GFS/WALMART</v>
          </cell>
          <cell r="O169" t="str">
            <v>1369527</v>
          </cell>
          <cell r="P169" t="str">
            <v>6X50PK (19G/PK)/1X400G</v>
          </cell>
          <cell r="Q169">
            <v>50</v>
          </cell>
          <cell r="R169" t="str">
            <v>g</v>
          </cell>
          <cell r="S169">
            <v>130.74</v>
          </cell>
          <cell r="T169">
            <v>2.6148000000000002</v>
          </cell>
        </row>
        <row r="170">
          <cell r="K170" t="str">
            <v>N/A</v>
          </cell>
          <cell r="L170" t="str">
            <v>Instant Coffee</v>
          </cell>
          <cell r="M170" t="str">
            <v>NESTLE (TASTERS'S CHOICE)</v>
          </cell>
          <cell r="N170" t="str">
            <v>WALMART</v>
          </cell>
          <cell r="O170" t="str">
            <v>N/A</v>
          </cell>
          <cell r="P170" t="str">
            <v>100G</v>
          </cell>
          <cell r="Q170">
            <v>100</v>
          </cell>
          <cell r="R170" t="str">
            <v>g</v>
          </cell>
          <cell r="S170">
            <v>6.47</v>
          </cell>
          <cell r="T170">
            <v>6.4699999999999994E-2</v>
          </cell>
        </row>
        <row r="171">
          <cell r="K171" t="str">
            <v>N/A</v>
          </cell>
          <cell r="L171" t="str">
            <v xml:space="preserve">Mini Milk Chocolate Turtles </v>
          </cell>
          <cell r="M171" t="str">
            <v>NESTLE (TASTERS'S CHOICE)</v>
          </cell>
          <cell r="N171" t="str">
            <v>GFS</v>
          </cell>
          <cell r="O171" t="str">
            <v>1243776</v>
          </cell>
          <cell r="P171" t="str">
            <v>1X30LB</v>
          </cell>
          <cell r="Q171">
            <v>13607.699999999999</v>
          </cell>
          <cell r="R171" t="str">
            <v>g</v>
          </cell>
          <cell r="S171">
            <v>246.92</v>
          </cell>
          <cell r="T171">
            <v>1.8145608736230223E-2</v>
          </cell>
        </row>
        <row r="172">
          <cell r="K172" t="str">
            <v>N/A</v>
          </cell>
          <cell r="L172" t="str">
            <v>Mini Milk Chocolate-Covered Pretzels</v>
          </cell>
          <cell r="M172" t="str">
            <v>NUTS.COM</v>
          </cell>
          <cell r="N172" t="str">
            <v>GFS</v>
          </cell>
          <cell r="O172" t="str">
            <v>1388608</v>
          </cell>
          <cell r="P172" t="str">
            <v>1X1LB</v>
          </cell>
          <cell r="Q172">
            <v>453.59</v>
          </cell>
          <cell r="R172" t="str">
            <v>g</v>
          </cell>
          <cell r="S172">
            <v>31.29</v>
          </cell>
          <cell r="T172">
            <v>6.8983002270773169E-2</v>
          </cell>
        </row>
        <row r="173">
          <cell r="K173" t="str">
            <v>N/A</v>
          </cell>
          <cell r="L173" t="str">
            <v>Mini Sour Neon Gummy Worm</v>
          </cell>
          <cell r="M173" t="str">
            <v>NUTS.COM</v>
          </cell>
          <cell r="N173" t="str">
            <v>GFS</v>
          </cell>
          <cell r="O173" t="str">
            <v>1387279</v>
          </cell>
          <cell r="P173" t="str">
            <v>1X5LB</v>
          </cell>
          <cell r="Q173">
            <v>2267.9499999999998</v>
          </cell>
          <cell r="R173" t="str">
            <v>g</v>
          </cell>
          <cell r="S173">
            <v>64.39</v>
          </cell>
          <cell r="T173">
            <v>2.8391278467338348E-2</v>
          </cell>
        </row>
        <row r="174">
          <cell r="K174" t="str">
            <v>N/A</v>
          </cell>
          <cell r="L174" t="str">
            <v>Mini Yogurt-Covered Pretzels</v>
          </cell>
          <cell r="M174" t="str">
            <v>NUTS.COM</v>
          </cell>
          <cell r="N174" t="str">
            <v>GFS</v>
          </cell>
          <cell r="O174" t="str">
            <v>1388610</v>
          </cell>
          <cell r="P174" t="str">
            <v>1X1LB</v>
          </cell>
          <cell r="Q174">
            <v>453.59</v>
          </cell>
          <cell r="R174" t="str">
            <v>g</v>
          </cell>
          <cell r="S174">
            <v>31.29</v>
          </cell>
          <cell r="T174">
            <v>6.8983002270773169E-2</v>
          </cell>
        </row>
        <row r="175">
          <cell r="K175" t="str">
            <v>N/A</v>
          </cell>
          <cell r="L175" t="str">
            <v>Belgian waffle</v>
          </cell>
          <cell r="M175" t="str">
            <v>OAKRUN</v>
          </cell>
          <cell r="N175" t="str">
            <v>GFS</v>
          </cell>
          <cell r="O175" t="str">
            <v>1432483</v>
          </cell>
          <cell r="P175" t="str">
            <v>52X70G</v>
          </cell>
          <cell r="Q175">
            <v>3640</v>
          </cell>
          <cell r="R175" t="str">
            <v>g</v>
          </cell>
          <cell r="S175">
            <v>53.97</v>
          </cell>
          <cell r="T175">
            <v>1.4826923076923076E-2</v>
          </cell>
        </row>
        <row r="176">
          <cell r="K176" t="str">
            <v>N/A</v>
          </cell>
          <cell r="L176" t="str">
            <v>Cake Pops</v>
          </cell>
          <cell r="M176" t="str">
            <v>OLIVERS</v>
          </cell>
          <cell r="N176" t="str">
            <v>GFS</v>
          </cell>
          <cell r="O176" t="str">
            <v>1481267</v>
          </cell>
          <cell r="P176" t="str">
            <v>48X36G</v>
          </cell>
          <cell r="Q176">
            <v>48</v>
          </cell>
          <cell r="R176" t="str">
            <v>UN</v>
          </cell>
          <cell r="S176">
            <v>48.19</v>
          </cell>
          <cell r="T176">
            <v>1.0039583333333333</v>
          </cell>
        </row>
        <row r="177">
          <cell r="K177" t="str">
            <v>H001001-QT</v>
          </cell>
          <cell r="L177" t="str">
            <v>Aloe Vera</v>
          </cell>
          <cell r="M177" t="str">
            <v>YOGEN FRUZ GROUP (QUALITEA)</v>
          </cell>
          <cell r="N177" t="str">
            <v>QUALITEAS</v>
          </cell>
          <cell r="O177" t="str">
            <v>H001001-QT</v>
          </cell>
          <cell r="P177" t="str">
            <v>6X3KG</v>
          </cell>
          <cell r="Q177">
            <v>18000</v>
          </cell>
          <cell r="R177" t="str">
            <v>g</v>
          </cell>
          <cell r="S177">
            <v>110</v>
          </cell>
          <cell r="T177">
            <v>6.1111111111111114E-3</v>
          </cell>
        </row>
        <row r="178">
          <cell r="K178" t="str">
            <v>N/A</v>
          </cell>
          <cell r="L178" t="str">
            <v>Quaker Captain Crunch Cereal</v>
          </cell>
          <cell r="M178" t="str">
            <v>RCWC</v>
          </cell>
          <cell r="N178" t="str">
            <v>GFS</v>
          </cell>
          <cell r="O178" t="str">
            <v>1338571</v>
          </cell>
          <cell r="P178" t="str">
            <v>12X350G</v>
          </cell>
          <cell r="Q178">
            <v>4200</v>
          </cell>
          <cell r="R178" t="str">
            <v>g</v>
          </cell>
          <cell r="S178">
            <v>57.46</v>
          </cell>
          <cell r="T178">
            <v>1.368095238095238E-2</v>
          </cell>
        </row>
        <row r="179">
          <cell r="K179" t="str">
            <v>N/A</v>
          </cell>
          <cell r="L179" t="str">
            <v>Sugar, White</v>
          </cell>
          <cell r="M179" t="str">
            <v>REDPATH</v>
          </cell>
          <cell r="N179" t="str">
            <v>GFS</v>
          </cell>
          <cell r="O179" t="str">
            <v>6959986</v>
          </cell>
          <cell r="P179" t="str">
            <v>10X2KG</v>
          </cell>
          <cell r="Q179">
            <v>20000</v>
          </cell>
          <cell r="R179" t="str">
            <v>g</v>
          </cell>
          <cell r="S179">
            <v>62.16</v>
          </cell>
          <cell r="T179">
            <v>3.1079999999999997E-3</v>
          </cell>
        </row>
        <row r="180">
          <cell r="K180" t="str">
            <v>N/A</v>
          </cell>
          <cell r="L180" t="str">
            <v>Reese'S Pieces</v>
          </cell>
          <cell r="M180"/>
          <cell r="N180" t="str">
            <v>GFS</v>
          </cell>
          <cell r="O180" t="str">
            <v>3356106</v>
          </cell>
          <cell r="P180" t="str">
            <v>1X10KG</v>
          </cell>
          <cell r="Q180">
            <v>10000</v>
          </cell>
          <cell r="R180" t="str">
            <v>g</v>
          </cell>
          <cell r="S180">
            <v>142.62</v>
          </cell>
          <cell r="T180">
            <v>1.4262E-2</v>
          </cell>
        </row>
        <row r="181">
          <cell r="K181" t="str">
            <v>N/A</v>
          </cell>
          <cell r="L181" t="str">
            <v>Brownie sheet cake</v>
          </cell>
          <cell r="M181" t="str">
            <v>RICH PRODUCTS</v>
          </cell>
          <cell r="N181" t="str">
            <v>GFS</v>
          </cell>
          <cell r="O181" t="str">
            <v>1244141</v>
          </cell>
          <cell r="P181" t="str">
            <v>5X90Z</v>
          </cell>
          <cell r="Q181">
            <v>12757.5</v>
          </cell>
          <cell r="R181" t="str">
            <v>g</v>
          </cell>
          <cell r="S181">
            <v>126.49</v>
          </cell>
          <cell r="T181">
            <v>9.9149519890260624E-3</v>
          </cell>
        </row>
        <row r="182">
          <cell r="K182" t="str">
            <v>N/A</v>
          </cell>
          <cell r="L182" t="str">
            <v>Red velvet sheet cake</v>
          </cell>
          <cell r="M182" t="str">
            <v>RICH PRODUCTS</v>
          </cell>
          <cell r="N182" t="str">
            <v>GFS</v>
          </cell>
          <cell r="O182" t="str">
            <v>1257301</v>
          </cell>
          <cell r="P182" t="str">
            <v>5X58Z</v>
          </cell>
          <cell r="Q182">
            <v>8221.5</v>
          </cell>
          <cell r="R182" t="str">
            <v>g</v>
          </cell>
          <cell r="S182">
            <v>102.9</v>
          </cell>
          <cell r="T182">
            <v>1.2515964240102172E-2</v>
          </cell>
        </row>
        <row r="183">
          <cell r="K183" t="str">
            <v>N/A</v>
          </cell>
          <cell r="L183" t="str">
            <v>Whipped cream</v>
          </cell>
          <cell r="M183" t="str">
            <v>RICH PRODUCTS</v>
          </cell>
          <cell r="N183" t="str">
            <v>GFS</v>
          </cell>
          <cell r="O183" t="str">
            <v>1175019</v>
          </cell>
          <cell r="P183" t="str">
            <v>12X454G</v>
          </cell>
          <cell r="Q183">
            <v>5448</v>
          </cell>
          <cell r="R183" t="str">
            <v>g</v>
          </cell>
          <cell r="S183">
            <v>72.83</v>
          </cell>
          <cell r="T183">
            <v>1.336820851688693E-2</v>
          </cell>
        </row>
        <row r="184">
          <cell r="K184" t="str">
            <v>N/A</v>
          </cell>
          <cell r="L184" t="str">
            <v>Chocolate Hot Fudge</v>
          </cell>
          <cell r="M184" t="str">
            <v>RICHARDSON</v>
          </cell>
          <cell r="N184" t="str">
            <v>GFS</v>
          </cell>
          <cell r="O184" t="str">
            <v>2055205</v>
          </cell>
          <cell r="P184" t="str">
            <v>8X1.5L</v>
          </cell>
          <cell r="Q184">
            <v>12000</v>
          </cell>
          <cell r="R184" t="str">
            <v>g</v>
          </cell>
          <cell r="S184">
            <v>99.83</v>
          </cell>
          <cell r="T184">
            <v>8.3191666666666657E-3</v>
          </cell>
        </row>
        <row r="185">
          <cell r="K185" t="str">
            <v>N/A</v>
          </cell>
          <cell r="L185" t="str">
            <v>Citric acid</v>
          </cell>
          <cell r="M185" t="str">
            <v>ROYAL COMMAND</v>
          </cell>
          <cell r="N185" t="str">
            <v>GFS</v>
          </cell>
          <cell r="O185" t="str">
            <v>9946036</v>
          </cell>
          <cell r="P185" t="str">
            <v>1X1KG</v>
          </cell>
          <cell r="Q185">
            <v>1000</v>
          </cell>
          <cell r="R185" t="str">
            <v>g</v>
          </cell>
          <cell r="S185">
            <v>19.29</v>
          </cell>
          <cell r="T185">
            <v>1.9289999999999998E-2</v>
          </cell>
        </row>
        <row r="186">
          <cell r="K186" t="str">
            <v>N/A</v>
          </cell>
          <cell r="L186" t="str">
            <v>Skor Chocolate pieces</v>
          </cell>
          <cell r="M186" t="str">
            <v>SKOR BAR</v>
          </cell>
          <cell r="N186" t="str">
            <v>GFS</v>
          </cell>
          <cell r="O186" t="str">
            <v>3356206</v>
          </cell>
          <cell r="P186" t="str">
            <v>1X13.6KG</v>
          </cell>
          <cell r="Q186">
            <v>13600</v>
          </cell>
          <cell r="R186" t="str">
            <v>g</v>
          </cell>
          <cell r="S186">
            <v>263.01</v>
          </cell>
          <cell r="T186">
            <v>1.9338970588235294E-2</v>
          </cell>
        </row>
        <row r="187">
          <cell r="K187" t="str">
            <v>N/A</v>
          </cell>
          <cell r="L187" t="str">
            <v>Almond Roca, Chopped</v>
          </cell>
          <cell r="M187" t="str">
            <v>DOT FOODS (T.R. TOPPERS)</v>
          </cell>
          <cell r="N187" t="str">
            <v>GFS</v>
          </cell>
          <cell r="O187" t="str">
            <v>1233570</v>
          </cell>
          <cell r="P187" t="str">
            <v>2X5LB</v>
          </cell>
          <cell r="Q187">
            <v>4535.8999999999996</v>
          </cell>
          <cell r="R187" t="str">
            <v>g</v>
          </cell>
          <cell r="S187">
            <v>84.69</v>
          </cell>
          <cell r="T187">
            <v>1.8671046539826718E-2</v>
          </cell>
        </row>
        <row r="188">
          <cell r="K188" t="str">
            <v>N/A</v>
          </cell>
          <cell r="L188" t="str">
            <v>Brownie Bites</v>
          </cell>
          <cell r="M188" t="str">
            <v>DOT FOODS (T.R. TOPPERS)</v>
          </cell>
          <cell r="N188" t="str">
            <v>GFS</v>
          </cell>
          <cell r="O188" t="str">
            <v>1350466</v>
          </cell>
          <cell r="P188" t="str">
            <v>1X10LB</v>
          </cell>
          <cell r="Q188">
            <v>4535.8999999999996</v>
          </cell>
          <cell r="R188" t="str">
            <v>g</v>
          </cell>
          <cell r="S188">
            <v>76.75</v>
          </cell>
          <cell r="T188">
            <v>1.6920567031901056E-2</v>
          </cell>
        </row>
        <row r="189">
          <cell r="K189" t="str">
            <v>N/A</v>
          </cell>
          <cell r="L189" t="str">
            <v>Chocolate Rocks</v>
          </cell>
          <cell r="M189" t="str">
            <v>DOT FOODS (T.R. TOPPERS)</v>
          </cell>
          <cell r="N189" t="str">
            <v>GFS</v>
          </cell>
          <cell r="O189" t="str">
            <v>1256011</v>
          </cell>
          <cell r="P189" t="str">
            <v>2X5LB</v>
          </cell>
          <cell r="Q189">
            <v>4535.8999999999996</v>
          </cell>
          <cell r="R189" t="str">
            <v>g</v>
          </cell>
          <cell r="S189">
            <v>84.29</v>
          </cell>
          <cell r="T189">
            <v>1.8582861174188146E-2</v>
          </cell>
        </row>
        <row r="190">
          <cell r="K190" t="str">
            <v>N/A</v>
          </cell>
          <cell r="L190" t="str">
            <v>Cinnamon Streusel</v>
          </cell>
          <cell r="M190" t="str">
            <v>DOT FOODS (T.R. TOPPERS)</v>
          </cell>
          <cell r="N190" t="str">
            <v>GFS</v>
          </cell>
          <cell r="O190" t="str">
            <v>1366747</v>
          </cell>
          <cell r="P190" t="str">
            <v>1X10LB</v>
          </cell>
          <cell r="Q190">
            <v>4535.8999999999996</v>
          </cell>
          <cell r="R190" t="str">
            <v>g</v>
          </cell>
          <cell r="S190">
            <v>90.88</v>
          </cell>
          <cell r="T190">
            <v>2.0035715073083622E-2</v>
          </cell>
        </row>
        <row r="191">
          <cell r="K191" t="str">
            <v>N/A</v>
          </cell>
          <cell r="L191" t="str">
            <v>Cookie dough chunks</v>
          </cell>
          <cell r="M191" t="str">
            <v>DOT FOODS (T.R. TOPPERS)</v>
          </cell>
          <cell r="N191" t="str">
            <v>GFS</v>
          </cell>
          <cell r="O191" t="str">
            <v>1229135</v>
          </cell>
          <cell r="P191" t="str">
            <v>1X10LB</v>
          </cell>
          <cell r="Q191">
            <v>4535.8999999999996</v>
          </cell>
          <cell r="R191" t="str">
            <v>g</v>
          </cell>
          <cell r="S191">
            <v>55.21</v>
          </cell>
          <cell r="T191">
            <v>1.217178509226394E-2</v>
          </cell>
        </row>
        <row r="192">
          <cell r="K192" t="str">
            <v>N/A</v>
          </cell>
          <cell r="L192" t="str">
            <v>Cookies &amp; Cream Clusters</v>
          </cell>
          <cell r="M192" t="str">
            <v>DOT FOODS (T.R. TOPPERS)</v>
          </cell>
          <cell r="N192" t="str">
            <v>GFS</v>
          </cell>
          <cell r="O192" t="str">
            <v>1414496</v>
          </cell>
          <cell r="P192" t="str">
            <v>1X10LB</v>
          </cell>
          <cell r="Q192">
            <v>4535.8999999999996</v>
          </cell>
          <cell r="R192" t="str">
            <v>g</v>
          </cell>
          <cell r="S192">
            <v>103.89</v>
          </cell>
          <cell r="T192">
            <v>2.2903944090478186E-2</v>
          </cell>
        </row>
        <row r="193">
          <cell r="K193" t="str">
            <v>N/A</v>
          </cell>
          <cell r="L193" t="str">
            <v>Double Chocolate Cookie Dough</v>
          </cell>
          <cell r="M193" t="str">
            <v>DOT FOODS (T.R. TOPPERS)</v>
          </cell>
          <cell r="N193" t="str">
            <v>GFS</v>
          </cell>
          <cell r="O193" t="str">
            <v>1414497</v>
          </cell>
          <cell r="P193" t="str">
            <v>1X10LB</v>
          </cell>
          <cell r="Q193">
            <v>4535.8999999999996</v>
          </cell>
          <cell r="R193" t="str">
            <v>g</v>
          </cell>
          <cell r="S193">
            <v>59.8</v>
          </cell>
          <cell r="T193">
            <v>1.3183712162966555E-2</v>
          </cell>
        </row>
        <row r="194">
          <cell r="K194" t="str">
            <v>N/A</v>
          </cell>
          <cell r="L194" t="str">
            <v>Graham Crumb</v>
          </cell>
          <cell r="M194" t="str">
            <v>DOT FOODS (T.R. TOPPERS)</v>
          </cell>
          <cell r="N194" t="str">
            <v>GFS</v>
          </cell>
          <cell r="O194" t="str">
            <v>1440022</v>
          </cell>
          <cell r="P194" t="str">
            <v>4X2.5LB</v>
          </cell>
          <cell r="Q194">
            <v>4535.8999999999996</v>
          </cell>
          <cell r="R194" t="str">
            <v>g</v>
          </cell>
          <cell r="S194">
            <v>58.43</v>
          </cell>
          <cell r="T194">
            <v>1.2881677285654447E-2</v>
          </cell>
        </row>
        <row r="195">
          <cell r="K195" t="str">
            <v>N/A</v>
          </cell>
          <cell r="L195" t="str">
            <v>Milk Chocolate Coated Mini Marshmallow</v>
          </cell>
          <cell r="M195" t="str">
            <v>DOT FOODS (T.R. TOPPERS)</v>
          </cell>
          <cell r="N195" t="str">
            <v>GFS</v>
          </cell>
          <cell r="O195" t="str">
            <v>1414721</v>
          </cell>
          <cell r="P195" t="str">
            <v>1X10LB</v>
          </cell>
          <cell r="Q195">
            <v>4535.8999999999996</v>
          </cell>
          <cell r="R195" t="str">
            <v>g</v>
          </cell>
          <cell r="S195">
            <v>101.72</v>
          </cell>
          <cell r="T195">
            <v>2.2425538481888933E-2</v>
          </cell>
        </row>
        <row r="196">
          <cell r="K196" t="str">
            <v>N/A</v>
          </cell>
          <cell r="L196" t="str">
            <v>Mini Milk Chocolate M&amp;M Baking Bits</v>
          </cell>
          <cell r="M196" t="str">
            <v>DOT FOODS (T.R. TOPPERS)</v>
          </cell>
          <cell r="N196" t="str">
            <v>GFS</v>
          </cell>
          <cell r="O196" t="str">
            <v>1229157</v>
          </cell>
          <cell r="P196" t="str">
            <v>2X4LB</v>
          </cell>
          <cell r="Q196">
            <v>3628.72</v>
          </cell>
          <cell r="R196" t="str">
            <v>g</v>
          </cell>
          <cell r="S196">
            <v>73.25</v>
          </cell>
          <cell r="T196">
            <v>2.0186181353204435E-2</v>
          </cell>
        </row>
        <row r="197">
          <cell r="K197" t="str">
            <v>N/A</v>
          </cell>
          <cell r="L197" t="str">
            <v>Mini Mochi Rice Cake</v>
          </cell>
          <cell r="M197" t="str">
            <v>DOT FOODS (T.R. TOPPERS)</v>
          </cell>
          <cell r="N197" t="str">
            <v>GFS</v>
          </cell>
          <cell r="O197" t="str">
            <v>1347725</v>
          </cell>
          <cell r="P197" t="str">
            <v>24X300G</v>
          </cell>
          <cell r="Q197">
            <v>7200</v>
          </cell>
          <cell r="R197" t="str">
            <v>g</v>
          </cell>
          <cell r="S197">
            <v>142.25</v>
          </cell>
          <cell r="T197">
            <v>1.9756944444444445E-2</v>
          </cell>
        </row>
        <row r="198">
          <cell r="K198" t="str">
            <v>N/A</v>
          </cell>
          <cell r="L198" t="str">
            <v>Salted Caramel Mini Truffle</v>
          </cell>
          <cell r="M198" t="str">
            <v>DOT FOODS (T.R. TOPPERS)</v>
          </cell>
          <cell r="N198" t="str">
            <v>GFS</v>
          </cell>
          <cell r="O198" t="str">
            <v>1475815</v>
          </cell>
          <cell r="P198" t="str">
            <v>1x10LB</v>
          </cell>
          <cell r="Q198">
            <v>4535.8999999999996</v>
          </cell>
          <cell r="R198" t="str">
            <v>g</v>
          </cell>
          <cell r="S198">
            <v>80.67</v>
          </cell>
          <cell r="T198">
            <v>1.7784783615159065E-2</v>
          </cell>
        </row>
        <row r="199">
          <cell r="K199" t="str">
            <v>N/A</v>
          </cell>
          <cell r="L199" t="str">
            <v>Yogurt Chips</v>
          </cell>
          <cell r="M199" t="str">
            <v>DOT FOODS (T.R. TOPPERS)</v>
          </cell>
          <cell r="N199" t="str">
            <v>GFS</v>
          </cell>
          <cell r="O199" t="str">
            <v>1256386</v>
          </cell>
          <cell r="P199" t="str">
            <v>1X10LB</v>
          </cell>
          <cell r="Q199">
            <v>4535.8999999999996</v>
          </cell>
          <cell r="R199" t="str">
            <v>g</v>
          </cell>
          <cell r="S199">
            <v>69.61</v>
          </cell>
          <cell r="T199">
            <v>1.5346458255252542E-2</v>
          </cell>
        </row>
        <row r="200">
          <cell r="K200" t="str">
            <v>N/A</v>
          </cell>
          <cell r="L200" t="str">
            <v>Churro 10in</v>
          </cell>
          <cell r="M200" t="str">
            <v>TIO PEPE'S</v>
          </cell>
          <cell r="N200" t="str">
            <v>GFS</v>
          </cell>
          <cell r="O200" t="str">
            <v>1039333</v>
          </cell>
          <cell r="P200" t="str">
            <v>1X100UN (3.75KG/CASE)</v>
          </cell>
          <cell r="Q200">
            <v>3750</v>
          </cell>
          <cell r="R200" t="str">
            <v>g</v>
          </cell>
          <cell r="S200">
            <v>71.72</v>
          </cell>
          <cell r="T200">
            <v>1.9125333333333334E-2</v>
          </cell>
        </row>
        <row r="201">
          <cell r="K201" t="str">
            <v>N/A</v>
          </cell>
          <cell r="L201" t="str">
            <v>Cinnamon</v>
          </cell>
          <cell r="M201" t="str">
            <v>TRADE EAST</v>
          </cell>
          <cell r="N201" t="str">
            <v>GFS</v>
          </cell>
          <cell r="O201" t="str">
            <v>8739805</v>
          </cell>
          <cell r="P201" t="str">
            <v>12X550G</v>
          </cell>
          <cell r="Q201">
            <v>6600</v>
          </cell>
          <cell r="R201" t="str">
            <v>g</v>
          </cell>
          <cell r="S201">
            <v>205.82</v>
          </cell>
          <cell r="T201">
            <v>3.1184848484848485E-2</v>
          </cell>
        </row>
        <row r="202">
          <cell r="K202" t="str">
            <v>N/A</v>
          </cell>
          <cell r="L202" t="str">
            <v>Roasted Peanuts, Chopped</v>
          </cell>
          <cell r="M202" t="str">
            <v>TROPHY FOODS</v>
          </cell>
          <cell r="N202" t="str">
            <v>GFS</v>
          </cell>
          <cell r="O202" t="str">
            <v>9295005</v>
          </cell>
          <cell r="P202" t="str">
            <v>1X3KG</v>
          </cell>
          <cell r="Q202">
            <v>3000</v>
          </cell>
          <cell r="R202" t="str">
            <v>g</v>
          </cell>
          <cell r="S202">
            <v>29.77</v>
          </cell>
          <cell r="T202">
            <v>9.9233333333333326E-3</v>
          </cell>
        </row>
        <row r="203">
          <cell r="K203" t="str">
            <v>N/A</v>
          </cell>
          <cell r="L203" t="str">
            <v>Chocolate wafer</v>
          </cell>
          <cell r="M203" t="str">
            <v>VOORTMAN</v>
          </cell>
          <cell r="N203" t="str">
            <v>GFS</v>
          </cell>
          <cell r="O203" t="str">
            <v>1054112</v>
          </cell>
          <cell r="P203" t="str">
            <v>12X300G</v>
          </cell>
          <cell r="Q203">
            <v>3600</v>
          </cell>
          <cell r="R203" t="str">
            <v>g</v>
          </cell>
          <cell r="S203">
            <v>37.32</v>
          </cell>
          <cell r="T203">
            <v>1.0366666666666666E-2</v>
          </cell>
        </row>
        <row r="204">
          <cell r="K204" t="str">
            <v>N/A</v>
          </cell>
          <cell r="L204" t="str">
            <v>Strawberry Wafer</v>
          </cell>
          <cell r="M204" t="str">
            <v>VOORTMAN</v>
          </cell>
          <cell r="N204" t="str">
            <v>GFS</v>
          </cell>
          <cell r="O204" t="str">
            <v>5136318</v>
          </cell>
          <cell r="P204" t="str">
            <v>12X300G</v>
          </cell>
          <cell r="Q204">
            <v>3600</v>
          </cell>
          <cell r="R204" t="str">
            <v>g</v>
          </cell>
          <cell r="S204">
            <v>37.32</v>
          </cell>
          <cell r="T204">
            <v>1.0366666666666666E-2</v>
          </cell>
        </row>
        <row r="205">
          <cell r="K205" t="str">
            <v>N/A</v>
          </cell>
          <cell r="L205" t="str">
            <v>Cotton candy</v>
          </cell>
          <cell r="M205" t="str">
            <v>WF&amp;E</v>
          </cell>
          <cell r="N205" t="str">
            <v>GFS</v>
          </cell>
          <cell r="O205" t="str">
            <v>1283301</v>
          </cell>
          <cell r="P205" t="str">
            <v>36X60G</v>
          </cell>
          <cell r="Q205">
            <v>2160</v>
          </cell>
          <cell r="R205" t="str">
            <v>g</v>
          </cell>
          <cell r="S205">
            <v>59.07</v>
          </cell>
          <cell r="T205">
            <v>2.7347222222222221E-2</v>
          </cell>
        </row>
        <row r="206">
          <cell r="K206" t="str">
            <v>N/A</v>
          </cell>
          <cell r="L206" t="str">
            <v>Rainbow Nerds</v>
          </cell>
          <cell r="M206" t="str">
            <v>WONKA</v>
          </cell>
          <cell r="N206" t="str">
            <v>GFS</v>
          </cell>
          <cell r="O206" t="str">
            <v>1228917</v>
          </cell>
          <cell r="P206" t="str">
            <v>1X3KG</v>
          </cell>
          <cell r="Q206">
            <v>3000</v>
          </cell>
          <cell r="R206" t="str">
            <v>g</v>
          </cell>
          <cell r="S206">
            <v>73.55</v>
          </cell>
          <cell r="T206">
            <v>2.4516666666666666E-2</v>
          </cell>
        </row>
        <row r="207">
          <cell r="K207" t="str">
            <v>N/A</v>
          </cell>
          <cell r="L207" t="str">
            <v>White Paper Cake Boxes, 8 X 8 X 3.5IN</v>
          </cell>
          <cell r="M207" t="str">
            <v>ALBANY</v>
          </cell>
          <cell r="N207" t="str">
            <v>GFS</v>
          </cell>
          <cell r="O207" t="str">
            <v>1234829</v>
          </cell>
          <cell r="P207" t="str">
            <v>1X250UN</v>
          </cell>
          <cell r="Q207">
            <v>250</v>
          </cell>
          <cell r="R207" t="str">
            <v>UN</v>
          </cell>
          <cell r="S207">
            <v>78.349999999999994</v>
          </cell>
          <cell r="T207">
            <v>0.31339999999999996</v>
          </cell>
        </row>
        <row r="208">
          <cell r="K208" t="str">
            <v>17508</v>
          </cell>
          <cell r="L208" t="str">
            <v>takeout box, kraft</v>
          </cell>
          <cell r="M208" t="str">
            <v>BIOPLUS</v>
          </cell>
          <cell r="N208" t="str">
            <v>GFS</v>
          </cell>
          <cell r="O208" t="str">
            <v>1277208</v>
          </cell>
          <cell r="P208" t="str">
            <v>1X450UN</v>
          </cell>
          <cell r="Q208">
            <v>450</v>
          </cell>
          <cell r="R208" t="str">
            <v>UN</v>
          </cell>
          <cell r="S208">
            <v>96.88</v>
          </cell>
          <cell r="T208">
            <v>0.21528888888888889</v>
          </cell>
        </row>
        <row r="209">
          <cell r="K209" t="str">
            <v>N/A</v>
          </cell>
          <cell r="L209" t="str">
            <v>8" Cake board</v>
          </cell>
          <cell r="M209" t="str">
            <v>CALIBRE SALES</v>
          </cell>
          <cell r="N209" t="str">
            <v>GFS</v>
          </cell>
          <cell r="O209" t="str">
            <v>9938096</v>
          </cell>
          <cell r="P209" t="str">
            <v>1X250UN</v>
          </cell>
          <cell r="Q209">
            <v>250</v>
          </cell>
          <cell r="R209" t="str">
            <v>UN</v>
          </cell>
          <cell r="S209">
            <v>82.68</v>
          </cell>
          <cell r="T209">
            <v>0.33072000000000001</v>
          </cell>
        </row>
        <row r="210">
          <cell r="K210" t="str">
            <v>N/A</v>
          </cell>
          <cell r="L210" t="str">
            <v>Birthday candle</v>
          </cell>
          <cell r="M210" t="str">
            <v>CALIBRE SALES</v>
          </cell>
          <cell r="N210" t="str">
            <v>GFS</v>
          </cell>
          <cell r="O210" t="str">
            <v>1055039</v>
          </cell>
          <cell r="P210" t="str">
            <v>12X24UN</v>
          </cell>
          <cell r="Q210">
            <v>288</v>
          </cell>
          <cell r="R210" t="str">
            <v>UN</v>
          </cell>
          <cell r="S210">
            <v>9.4600000000000009</v>
          </cell>
          <cell r="T210">
            <v>3.2847222222222222E-2</v>
          </cell>
        </row>
        <row r="211">
          <cell r="K211" t="str">
            <v>N/A</v>
          </cell>
          <cell r="L211" t="str">
            <v>Hinged clear plastic container 5X5</v>
          </cell>
          <cell r="M211" t="str">
            <v>CLEARVIEW</v>
          </cell>
          <cell r="N211" t="str">
            <v>GFS</v>
          </cell>
          <cell r="O211" t="str">
            <v>6397805</v>
          </cell>
          <cell r="P211" t="str">
            <v>1X375UN</v>
          </cell>
          <cell r="Q211">
            <v>375</v>
          </cell>
          <cell r="R211" t="str">
            <v>UN</v>
          </cell>
          <cell r="S211">
            <v>134.21</v>
          </cell>
          <cell r="T211">
            <v>0.35789333333333334</v>
          </cell>
        </row>
        <row r="212">
          <cell r="K212" t="str">
            <v>N/A</v>
          </cell>
          <cell r="L212" t="str">
            <v>Bakery Bag, Kraft</v>
          </cell>
          <cell r="M212" t="str">
            <v>DELUXE PAPER</v>
          </cell>
          <cell r="N212" t="str">
            <v>GFS</v>
          </cell>
          <cell r="O212" t="str">
            <v>1066424</v>
          </cell>
          <cell r="P212" t="str">
            <v>1000UN</v>
          </cell>
          <cell r="Q212">
            <v>1000</v>
          </cell>
          <cell r="R212" t="str">
            <v>UN</v>
          </cell>
          <cell r="S212">
            <v>88.22</v>
          </cell>
          <cell r="T212">
            <v>8.8219999999999993E-2</v>
          </cell>
        </row>
        <row r="213">
          <cell r="K213" t="str">
            <v>N/A</v>
          </cell>
          <cell r="L213" t="str">
            <v>Takeout Bag with Handle, Kraft 13x7x17IN</v>
          </cell>
          <cell r="M213" t="str">
            <v>DELUXE PAPER</v>
          </cell>
          <cell r="N213" t="str">
            <v>GFS</v>
          </cell>
          <cell r="O213" t="str">
            <v>1338411</v>
          </cell>
          <cell r="P213" t="str">
            <v>1X250UN</v>
          </cell>
          <cell r="Q213">
            <v>250</v>
          </cell>
          <cell r="R213" t="str">
            <v>UN</v>
          </cell>
          <cell r="S213">
            <v>117.29</v>
          </cell>
          <cell r="T213">
            <v>0.46916000000000002</v>
          </cell>
        </row>
        <row r="214">
          <cell r="K214" t="str">
            <v>N/A</v>
          </cell>
          <cell r="L214" t="str">
            <v>Kraft Napkins 5x6.5 in (Unbranded)</v>
          </cell>
          <cell r="M214" t="str">
            <v>GORDON CHOICE (ESSITY)</v>
          </cell>
          <cell r="N214" t="str">
            <v>GFS</v>
          </cell>
          <cell r="O214" t="str">
            <v>1009730</v>
          </cell>
          <cell r="P214" t="str">
            <v>12X500UN</v>
          </cell>
          <cell r="Q214">
            <v>6000</v>
          </cell>
          <cell r="R214" t="str">
            <v>UN</v>
          </cell>
          <cell r="S214">
            <v>72.88</v>
          </cell>
          <cell r="T214">
            <v>1.2146666666666667E-2</v>
          </cell>
        </row>
        <row r="215">
          <cell r="K215" t="str">
            <v>N/A</v>
          </cell>
          <cell r="L215" t="str">
            <v>Unbranded Napkin</v>
          </cell>
          <cell r="M215" t="str">
            <v>GORDON CHOICE (ESSITY)</v>
          </cell>
          <cell r="N215" t="str">
            <v>GFS</v>
          </cell>
          <cell r="O215" t="str">
            <v>1164659</v>
          </cell>
          <cell r="P215" t="str">
            <v>12X500UN</v>
          </cell>
          <cell r="Q215">
            <v>6000</v>
          </cell>
          <cell r="R215" t="str">
            <v>UN</v>
          </cell>
          <cell r="S215">
            <v>58.61</v>
          </cell>
          <cell r="T215">
            <v>9.7683333333333337E-3</v>
          </cell>
        </row>
        <row r="216">
          <cell r="K216" t="str">
            <v>N/A</v>
          </cell>
          <cell r="L216" t="str">
            <v>Bag, Kraft 6X4X13IN</v>
          </cell>
          <cell r="M216" t="str">
            <v>GORDON CHOICE (ROSENBLOOM)</v>
          </cell>
          <cell r="N216" t="str">
            <v>GFS</v>
          </cell>
          <cell r="O216" t="str">
            <v>6559205</v>
          </cell>
          <cell r="P216" t="str">
            <v>1X500UN</v>
          </cell>
          <cell r="Q216">
            <v>500</v>
          </cell>
          <cell r="R216" t="str">
            <v>UN</v>
          </cell>
          <cell r="S216">
            <v>32.299999999999997</v>
          </cell>
          <cell r="T216">
            <v>6.4599999999999991E-2</v>
          </cell>
        </row>
        <row r="217">
          <cell r="K217" t="str">
            <v>N/A</v>
          </cell>
          <cell r="L217" t="str">
            <v>Bag, Kraft 8X5X16IN</v>
          </cell>
          <cell r="M217" t="str">
            <v>GORDON CHOICE (ROSENBLOOM)</v>
          </cell>
          <cell r="N217" t="str">
            <v>GFS</v>
          </cell>
          <cell r="O217" t="str">
            <v>1077752</v>
          </cell>
          <cell r="P217" t="str">
            <v>1X500UN</v>
          </cell>
          <cell r="Q217">
            <v>500</v>
          </cell>
          <cell r="R217" t="str">
            <v>UN</v>
          </cell>
          <cell r="S217">
            <v>50.5</v>
          </cell>
          <cell r="T217">
            <v>0.10100000000000001</v>
          </cell>
        </row>
        <row r="218">
          <cell r="K218" t="str">
            <v>YF Branded Waffle</v>
          </cell>
          <cell r="L218" t="str">
            <v>Hong Kong Waffle Holder</v>
          </cell>
          <cell r="M218" t="str">
            <v>N/A</v>
          </cell>
          <cell r="N218" t="str">
            <v>HEAD OFFICE</v>
          </cell>
          <cell r="O218" t="str">
            <v>N/A</v>
          </cell>
          <cell r="P218" t="str">
            <v>800UN</v>
          </cell>
          <cell r="Q218">
            <v>800</v>
          </cell>
          <cell r="R218" t="str">
            <v>UN</v>
          </cell>
          <cell r="S218">
            <v>250.72</v>
          </cell>
          <cell r="T218">
            <v>0.31340000000000001</v>
          </cell>
        </row>
        <row r="219">
          <cell r="K219" t="str">
            <v>N/A</v>
          </cell>
          <cell r="L219" t="str">
            <v>Hinged clear plastic container pie</v>
          </cell>
          <cell r="M219" t="str">
            <v>POLAR PAK</v>
          </cell>
          <cell r="N219" t="str">
            <v>GFS</v>
          </cell>
          <cell r="O219" t="str">
            <v>1326546</v>
          </cell>
          <cell r="P219" t="str">
            <v>1X300UN</v>
          </cell>
          <cell r="Q219">
            <v>300</v>
          </cell>
          <cell r="R219" t="str">
            <v>UN</v>
          </cell>
          <cell r="S219">
            <v>97.94</v>
          </cell>
          <cell r="T219">
            <v>0.32646666666666668</v>
          </cell>
        </row>
        <row r="220">
          <cell r="K220" t="str">
            <v>N/A</v>
          </cell>
          <cell r="L220" t="str">
            <v>cake box (Sweet Jesus)</v>
          </cell>
          <cell r="M220" t="str">
            <v>SWEET JESUS</v>
          </cell>
          <cell r="N220" t="str">
            <v>GFS</v>
          </cell>
          <cell r="O220" t="str">
            <v>1370984</v>
          </cell>
          <cell r="P220" t="str">
            <v>1X70UN</v>
          </cell>
          <cell r="Q220">
            <v>70</v>
          </cell>
          <cell r="R220" t="str">
            <v>UN</v>
          </cell>
          <cell r="S220">
            <v>127.56</v>
          </cell>
          <cell r="T220">
            <v>1.8222857142857143</v>
          </cell>
        </row>
        <row r="221">
          <cell r="K221" t="str">
            <v>995</v>
          </cell>
          <cell r="L221" t="str">
            <v>Buddy System, cake cone</v>
          </cell>
          <cell r="M221" t="str">
            <v>YOGEN FRUZ GROUP (BUDDY SYSTEM)</v>
          </cell>
          <cell r="N221" t="str">
            <v>GFS</v>
          </cell>
          <cell r="O221" t="str">
            <v>1303943</v>
          </cell>
          <cell r="P221" t="str">
            <v>1X1400UN</v>
          </cell>
          <cell r="Q221">
            <v>1400</v>
          </cell>
          <cell r="R221" t="str">
            <v>UN</v>
          </cell>
          <cell r="S221">
            <v>143.09</v>
          </cell>
          <cell r="T221">
            <v>0.10220714285714286</v>
          </cell>
        </row>
        <row r="222">
          <cell r="K222" t="str">
            <v>997</v>
          </cell>
          <cell r="L222" t="str">
            <v>Buddy System, waffle cone</v>
          </cell>
          <cell r="M222" t="str">
            <v>YOGEN FRUZ GROUP (BUDDY SYSTEM)</v>
          </cell>
          <cell r="N222" t="str">
            <v>GFS</v>
          </cell>
          <cell r="O222" t="str">
            <v>1350287</v>
          </cell>
          <cell r="P222" t="str">
            <v>70X1400UN</v>
          </cell>
          <cell r="Q222">
            <v>1400</v>
          </cell>
          <cell r="R222" t="str">
            <v>UN</v>
          </cell>
          <cell r="S222">
            <v>143.09</v>
          </cell>
          <cell r="T222">
            <v>0.10220714285714286</v>
          </cell>
        </row>
        <row r="223">
          <cell r="K223" t="str">
            <v>KN-F1213-1K_YG</v>
          </cell>
          <cell r="L223" t="str">
            <v>Napkins (Yogen Fruz)</v>
          </cell>
          <cell r="M223" t="str">
            <v>YOGEN FRUZ GROUP (CARDINAL TISSUE)</v>
          </cell>
          <cell r="N223" t="str">
            <v>GFS</v>
          </cell>
          <cell r="O223" t="str">
            <v>1461561</v>
          </cell>
          <cell r="P223" t="str">
            <v>12x500UN</v>
          </cell>
          <cell r="Q223">
            <v>6000</v>
          </cell>
          <cell r="R223" t="str">
            <v>UN</v>
          </cell>
          <cell r="S223">
            <v>89.32</v>
          </cell>
          <cell r="T223">
            <v>1.4886666666666666E-2</v>
          </cell>
        </row>
        <row r="224">
          <cell r="K224" t="str">
            <v>TOP2GO</v>
          </cell>
          <cell r="L224" t="str">
            <v>Toppings2go bag (Yogurty's)</v>
          </cell>
          <cell r="M224" t="str">
            <v>YOGEN FRUZ GROUP (CREATIVE BAG)</v>
          </cell>
          <cell r="N224" t="str">
            <v>GFS</v>
          </cell>
          <cell r="O224" t="str">
            <v>1415263</v>
          </cell>
          <cell r="P224" t="str">
            <v>1X1000UN</v>
          </cell>
          <cell r="Q224">
            <v>1000</v>
          </cell>
          <cell r="R224" t="str">
            <v>UN</v>
          </cell>
          <cell r="S224">
            <v>176.95</v>
          </cell>
          <cell r="T224">
            <v>0.17695</v>
          </cell>
        </row>
        <row r="225">
          <cell r="K225" t="str">
            <v>243591</v>
          </cell>
          <cell r="L225" t="str">
            <v>Catering Box (Yogurty's)</v>
          </cell>
          <cell r="M225" t="str">
            <v>YOGEN FRUZ GROUP (NORAMPAC-BIRD)</v>
          </cell>
          <cell r="N225" t="str">
            <v>GFS</v>
          </cell>
          <cell r="O225" t="str">
            <v>1415432</v>
          </cell>
          <cell r="P225" t="str">
            <v>1x25UN</v>
          </cell>
          <cell r="Q225">
            <v>25</v>
          </cell>
          <cell r="R225" t="str">
            <v>UN</v>
          </cell>
          <cell r="S225">
            <v>202.14</v>
          </cell>
          <cell r="T225">
            <v>8.0855999999999995</v>
          </cell>
        </row>
        <row r="226">
          <cell r="K226" t="str">
            <v>242593</v>
          </cell>
          <cell r="L226" t="str">
            <v>Catering Boxes (Yogen Fruz)</v>
          </cell>
          <cell r="M226" t="str">
            <v>YOGEN FRUZ GROUP (NORAMPAC-BIRD)</v>
          </cell>
          <cell r="N226" t="str">
            <v>GFS</v>
          </cell>
          <cell r="O226" t="str">
            <v>1417413</v>
          </cell>
          <cell r="P226" t="str">
            <v>1X25UN</v>
          </cell>
          <cell r="Q226">
            <v>25</v>
          </cell>
          <cell r="R226" t="str">
            <v>UN</v>
          </cell>
          <cell r="S226">
            <v>204.82</v>
          </cell>
          <cell r="T226">
            <v>8.1928000000000001</v>
          </cell>
        </row>
        <row r="227">
          <cell r="K227" t="str">
            <v>YF2GO</v>
          </cell>
          <cell r="L227" t="str">
            <v>Takeout Bag (Yogen Fruz)</v>
          </cell>
          <cell r="M227" t="str">
            <v>YOGEN FRUZ GROUP (VIGOUR PAK)</v>
          </cell>
          <cell r="N227" t="str">
            <v>GFS</v>
          </cell>
          <cell r="O227" t="str">
            <v>1414467</v>
          </cell>
          <cell r="P227" t="str">
            <v>1X200UN</v>
          </cell>
          <cell r="Q227">
            <v>200</v>
          </cell>
          <cell r="R227" t="str">
            <v>UN</v>
          </cell>
          <cell r="S227">
            <v>78.92</v>
          </cell>
          <cell r="T227">
            <v>0.39460000000000001</v>
          </cell>
        </row>
        <row r="228">
          <cell r="K228" t="str">
            <v>5-V000-W131021</v>
          </cell>
          <cell r="L228" t="str">
            <v>Takeout Bag (Yogurty's)</v>
          </cell>
          <cell r="M228" t="str">
            <v>YOGEN FRUZ GROUP (VIGOUR PAK)</v>
          </cell>
          <cell r="N228" t="str">
            <v>GFS</v>
          </cell>
          <cell r="O228" t="str">
            <v>1415891</v>
          </cell>
          <cell r="P228" t="str">
            <v>1X100UN</v>
          </cell>
          <cell r="Q228">
            <v>100</v>
          </cell>
          <cell r="R228" t="str">
            <v>UN</v>
          </cell>
          <cell r="S228">
            <v>46.61</v>
          </cell>
          <cell r="T228">
            <v>0.46610000000000001</v>
          </cell>
        </row>
        <row r="229">
          <cell r="K229" t="str">
            <v>N/A</v>
          </cell>
          <cell r="L229" t="str">
            <v>10-24oz hot drink cup lid, White</v>
          </cell>
          <cell r="M229" t="str">
            <v>DART CANADA (SOLO)</v>
          </cell>
          <cell r="N229" t="str">
            <v>GFS</v>
          </cell>
          <cell r="O229" t="str">
            <v>2093605</v>
          </cell>
          <cell r="P229" t="str">
            <v>1X1000UN</v>
          </cell>
          <cell r="Q229">
            <v>1000</v>
          </cell>
          <cell r="R229" t="str">
            <v>UN</v>
          </cell>
          <cell r="S229">
            <v>132</v>
          </cell>
          <cell r="T229">
            <v>0.13200000000000001</v>
          </cell>
        </row>
        <row r="230">
          <cell r="K230" t="str">
            <v>N/A</v>
          </cell>
          <cell r="L230" t="str">
            <v>12oz/16oz/24oz/26oz flat lid</v>
          </cell>
          <cell r="M230" t="str">
            <v>DART CANADA (SOLO)</v>
          </cell>
          <cell r="N230" t="str">
            <v>GFS</v>
          </cell>
          <cell r="O230" t="str">
            <v>1243734</v>
          </cell>
          <cell r="P230" t="str">
            <v>20X50UN</v>
          </cell>
          <cell r="Q230">
            <v>1000</v>
          </cell>
          <cell r="R230" t="str">
            <v>UN</v>
          </cell>
          <cell r="S230">
            <v>118.58</v>
          </cell>
          <cell r="T230">
            <v>0.11858</v>
          </cell>
        </row>
        <row r="231">
          <cell r="K231" t="str">
            <v>N/A</v>
          </cell>
          <cell r="L231" t="str">
            <v>9-22oz flat lid</v>
          </cell>
          <cell r="M231" t="str">
            <v>DART CANADA (SOLO)</v>
          </cell>
          <cell r="N231" t="str">
            <v>GFS</v>
          </cell>
          <cell r="O231" t="str">
            <v>1243732</v>
          </cell>
          <cell r="P231" t="str">
            <v>20X50UN</v>
          </cell>
          <cell r="Q231">
            <v>1000</v>
          </cell>
          <cell r="R231" t="str">
            <v>UN</v>
          </cell>
          <cell r="S231">
            <v>71.95</v>
          </cell>
          <cell r="T231">
            <v>7.195E-2</v>
          </cell>
        </row>
        <row r="232">
          <cell r="K232" t="str">
            <v>N/A</v>
          </cell>
          <cell r="L232" t="str">
            <v>16oz/24oz dome lid, with hole</v>
          </cell>
          <cell r="M232" t="str">
            <v>FABRI-KAL</v>
          </cell>
          <cell r="N232" t="str">
            <v>GFS</v>
          </cell>
          <cell r="O232" t="str">
            <v>1096200</v>
          </cell>
          <cell r="P232" t="str">
            <v>1X1000UN</v>
          </cell>
          <cell r="Q232">
            <v>1000</v>
          </cell>
          <cell r="R232" t="str">
            <v>UN</v>
          </cell>
          <cell r="S232">
            <v>105.19</v>
          </cell>
          <cell r="T232">
            <v>0.10518999999999999</v>
          </cell>
        </row>
        <row r="233">
          <cell r="K233" t="str">
            <v>N/A</v>
          </cell>
          <cell r="L233" t="str">
            <v>Carryout tray for drinks</v>
          </cell>
          <cell r="M233" t="str">
            <v>GORDON CHOICE (CKF)</v>
          </cell>
          <cell r="N233" t="str">
            <v>GFS</v>
          </cell>
          <cell r="O233" t="str">
            <v>1136009</v>
          </cell>
          <cell r="P233" t="str">
            <v>360UN</v>
          </cell>
          <cell r="Q233">
            <v>360</v>
          </cell>
          <cell r="R233" t="str">
            <v>UN</v>
          </cell>
          <cell r="S233">
            <v>42.06</v>
          </cell>
          <cell r="T233">
            <v>0.11683333333333334</v>
          </cell>
        </row>
        <row r="234">
          <cell r="K234" t="str">
            <v>F-03229112022</v>
          </cell>
          <cell r="L234" t="str">
            <v>Sealing Film</v>
          </cell>
          <cell r="M234" t="str">
            <v>YOGEN FRUZ GROUP (PHOENIXES)</v>
          </cell>
          <cell r="N234" t="str">
            <v>GFS</v>
          </cell>
          <cell r="O234" t="str">
            <v>1459016</v>
          </cell>
          <cell r="P234" t="str">
            <v>4ROLLSx2000UN</v>
          </cell>
          <cell r="Q234">
            <v>8000</v>
          </cell>
          <cell r="R234" t="str">
            <v>UN</v>
          </cell>
          <cell r="S234">
            <v>364.73</v>
          </cell>
          <cell r="T234">
            <v>4.559125E-2</v>
          </cell>
        </row>
        <row r="235">
          <cell r="K235" t="str">
            <v>N/A</v>
          </cell>
          <cell r="L235" t="str">
            <v>12oz hot drink cup</v>
          </cell>
          <cell r="M235" t="str">
            <v>GORDON CHOICE (DART CANADA)</v>
          </cell>
          <cell r="N235" t="str">
            <v>GFS</v>
          </cell>
          <cell r="O235" t="str">
            <v>5208205</v>
          </cell>
          <cell r="P235" t="str">
            <v>20X50UN</v>
          </cell>
          <cell r="Q235">
            <v>1000</v>
          </cell>
          <cell r="R235" t="str">
            <v>UN</v>
          </cell>
          <cell r="S235">
            <v>106.78</v>
          </cell>
          <cell r="T235">
            <v>0.10678</v>
          </cell>
        </row>
        <row r="236">
          <cell r="K236" t="str">
            <v>N/A</v>
          </cell>
          <cell r="L236" t="str">
            <v>16oz hot drink cup</v>
          </cell>
          <cell r="M236" t="str">
            <v>GORDON CHOICE (DART CANADA)</v>
          </cell>
          <cell r="N236" t="str">
            <v>GFS</v>
          </cell>
          <cell r="O236" t="str">
            <v>1108993</v>
          </cell>
          <cell r="P236" t="str">
            <v>20X50UN</v>
          </cell>
          <cell r="Q236">
            <v>1000</v>
          </cell>
          <cell r="R236" t="str">
            <v>UN</v>
          </cell>
          <cell r="S236">
            <v>141.27000000000001</v>
          </cell>
          <cell r="T236">
            <v>0.14127000000000001</v>
          </cell>
        </row>
        <row r="237">
          <cell r="K237" t="str">
            <v>N/A</v>
          </cell>
          <cell r="L237" t="str">
            <v>24oz Clear Cold Drink Cup</v>
          </cell>
          <cell r="M237" t="str">
            <v>GORDON CHOICE (PACTIV CANADA)</v>
          </cell>
          <cell r="N237" t="str">
            <v>GFS</v>
          </cell>
          <cell r="O237" t="str">
            <v>1367793</v>
          </cell>
          <cell r="P237" t="str">
            <v>12X60UN</v>
          </cell>
          <cell r="Q237">
            <v>720</v>
          </cell>
          <cell r="R237" t="str">
            <v>UN</v>
          </cell>
          <cell r="S237">
            <v>174.72</v>
          </cell>
          <cell r="T237">
            <v>0.24266666666666667</v>
          </cell>
        </row>
        <row r="238">
          <cell r="K238" t="str">
            <v>N/A</v>
          </cell>
          <cell r="L238" t="str">
            <v>Kraft Paper Sleeve</v>
          </cell>
          <cell r="M238" t="str">
            <v>JAVA JACKET</v>
          </cell>
          <cell r="N238" t="str">
            <v>GFS</v>
          </cell>
          <cell r="O238" t="str">
            <v>8662605</v>
          </cell>
          <cell r="P238" t="str">
            <v>1300UN</v>
          </cell>
          <cell r="Q238">
            <v>1300</v>
          </cell>
          <cell r="R238" t="str">
            <v>UN</v>
          </cell>
          <cell r="S238">
            <v>78.12</v>
          </cell>
          <cell r="T238">
            <v>6.0092307692307695E-2</v>
          </cell>
        </row>
        <row r="239">
          <cell r="K239" t="str">
            <v>T12TA-J5696</v>
          </cell>
          <cell r="L239" t="str">
            <v>12oz Clear Cold Drink Cup (Yogen Fruz)</v>
          </cell>
          <cell r="M239" t="str">
            <v>YOGEN FRUZ GROUP (DART CANADA (SOLO))</v>
          </cell>
          <cell r="N239" t="str">
            <v>GFS</v>
          </cell>
          <cell r="O239" t="str">
            <v>1415582</v>
          </cell>
          <cell r="P239" t="str">
            <v>20X50UN</v>
          </cell>
          <cell r="Q239">
            <v>1000</v>
          </cell>
          <cell r="R239" t="str">
            <v>UN</v>
          </cell>
          <cell r="S239">
            <v>139.30000000000001</v>
          </cell>
          <cell r="T239">
            <v>0.13930000000000001</v>
          </cell>
        </row>
        <row r="240">
          <cell r="K240" t="str">
            <v>TP16D-1029409</v>
          </cell>
          <cell r="L240" t="str">
            <v>16oz Clear Cold Drink Cup (Yogurty's)</v>
          </cell>
          <cell r="M240" t="str">
            <v>YOGEN FRUZ GROUP (DART CANADA (SOLO))</v>
          </cell>
          <cell r="N240" t="str">
            <v>GFS</v>
          </cell>
          <cell r="O240" t="str">
            <v>1243734/1454642</v>
          </cell>
          <cell r="P240" t="str">
            <v>20X50UN</v>
          </cell>
          <cell r="Q240">
            <v>1000</v>
          </cell>
          <cell r="R240" t="str">
            <v>UN</v>
          </cell>
          <cell r="S240">
            <v>118.58</v>
          </cell>
          <cell r="T240">
            <v>0.11858</v>
          </cell>
        </row>
        <row r="241">
          <cell r="K241" t="str">
            <v>C-KC16T_P-1</v>
          </cell>
          <cell r="L241" t="str">
            <v>16oz Clear Cold drink Cup (Sweet Jesus)</v>
          </cell>
          <cell r="M241" t="str">
            <v>YOGEN FRUZ GROUP (KEARY GLOBAL, TAIWAN)</v>
          </cell>
          <cell r="N241" t="str">
            <v>GFS</v>
          </cell>
          <cell r="O241" t="str">
            <v>1488603</v>
          </cell>
          <cell r="P241" t="str">
            <v>20X50UN</v>
          </cell>
          <cell r="Q241">
            <v>1000</v>
          </cell>
          <cell r="R241" t="str">
            <v>UN</v>
          </cell>
          <cell r="S241">
            <v>138.5</v>
          </cell>
          <cell r="T241">
            <v>0.13850000000000001</v>
          </cell>
        </row>
        <row r="242">
          <cell r="K242" t="str">
            <v>C-KC16T_P-2</v>
          </cell>
          <cell r="L242" t="str">
            <v>16oz Clear Cold Drink Cup (Yogen Fruz)</v>
          </cell>
          <cell r="M242" t="str">
            <v>YOGEN FRUZ GROUP (KEARY GLOBAL, TAIWAN)</v>
          </cell>
          <cell r="N242" t="str">
            <v>GFS</v>
          </cell>
          <cell r="O242" t="str">
            <v>1444956</v>
          </cell>
          <cell r="P242" t="str">
            <v>20X50UN</v>
          </cell>
          <cell r="Q242">
            <v>1000</v>
          </cell>
          <cell r="R242" t="str">
            <v>UN</v>
          </cell>
          <cell r="S242">
            <v>140.24</v>
          </cell>
          <cell r="T242">
            <v>0.14024</v>
          </cell>
        </row>
        <row r="243">
          <cell r="K243" t="str">
            <v>C-KC626TS</v>
          </cell>
          <cell r="L243" t="str">
            <v>16oz/24oz flat lid</v>
          </cell>
          <cell r="M243" t="str">
            <v>YOGEN FRUZ GROUP (KEARY GLOBAL, TAIWAN)</v>
          </cell>
          <cell r="N243" t="str">
            <v>GFS</v>
          </cell>
          <cell r="O243" t="str">
            <v>1444958</v>
          </cell>
          <cell r="P243" t="str">
            <v>20X50UN</v>
          </cell>
          <cell r="Q243">
            <v>1000</v>
          </cell>
          <cell r="R243" t="str">
            <v>UN</v>
          </cell>
          <cell r="S243">
            <v>74.2</v>
          </cell>
          <cell r="T243">
            <v>7.4200000000000002E-2</v>
          </cell>
        </row>
        <row r="244">
          <cell r="K244" t="str">
            <v>C-TPP16C</v>
          </cell>
          <cell r="L244" t="str">
            <v>16oz/500cc PP Tall Boba Cup (Fruz Tea)</v>
          </cell>
          <cell r="M244" t="str">
            <v>YOGEN FRUZ GROUP (KEARY GLOBAL, TAIWAN)</v>
          </cell>
          <cell r="N244" t="str">
            <v>GFS</v>
          </cell>
          <cell r="O244" t="str">
            <v>1453698</v>
          </cell>
          <cell r="P244" t="str">
            <v>20X50UN</v>
          </cell>
          <cell r="Q244">
            <v>1000</v>
          </cell>
          <cell r="R244" t="str">
            <v>UN</v>
          </cell>
          <cell r="S244">
            <v>187.38332249999999</v>
          </cell>
          <cell r="T244">
            <v>0.1873833225</v>
          </cell>
        </row>
        <row r="245">
          <cell r="K245" t="str">
            <v>C-KC20T_P-2</v>
          </cell>
          <cell r="L245" t="str">
            <v>20oz Clear Cold Drink Cup (Yogen Fruz)</v>
          </cell>
          <cell r="M245" t="str">
            <v>YOGEN FRUZ GROUP (KEARY GLOBAL, TAIWAN)</v>
          </cell>
          <cell r="N245" t="str">
            <v>GFS</v>
          </cell>
          <cell r="O245" t="str">
            <v>1444957</v>
          </cell>
          <cell r="P245" t="str">
            <v>20X50UN</v>
          </cell>
          <cell r="Q245">
            <v>1000</v>
          </cell>
          <cell r="R245" t="str">
            <v>UN</v>
          </cell>
          <cell r="S245">
            <v>165.22</v>
          </cell>
          <cell r="T245">
            <v>0.16522000000000001</v>
          </cell>
        </row>
        <row r="246">
          <cell r="K246" t="str">
            <v>C-TPP24C</v>
          </cell>
          <cell r="L246" t="str">
            <v>24oz/700cc PP Tall Boba Cup (Fruz Tea)</v>
          </cell>
          <cell r="M246" t="str">
            <v>YOGEN FRUZ GROUP (KEARY GLOBAL, TAIWAN)</v>
          </cell>
          <cell r="N246" t="str">
            <v>GFS</v>
          </cell>
          <cell r="O246" t="str">
            <v>1453690</v>
          </cell>
          <cell r="P246" t="str">
            <v>500UN</v>
          </cell>
          <cell r="Q246">
            <v>500</v>
          </cell>
          <cell r="R246" t="str">
            <v>UN</v>
          </cell>
          <cell r="S246">
            <v>132.4499275</v>
          </cell>
          <cell r="T246">
            <v>0.26489985500000002</v>
          </cell>
        </row>
        <row r="247">
          <cell r="K247" t="str">
            <v>99-9710-QT</v>
          </cell>
          <cell r="L247" t="str">
            <v>32oz/1000cc Clear Cold Drink cup</v>
          </cell>
          <cell r="M247" t="str">
            <v>YOGEN FRUZ GROUP (QUALITEA)</v>
          </cell>
          <cell r="N247" t="str">
            <v>QUALITEA</v>
          </cell>
          <cell r="O247" t="str">
            <v>N/A</v>
          </cell>
          <cell r="P247" t="str">
            <v>480UN</v>
          </cell>
          <cell r="Q247">
            <v>480</v>
          </cell>
          <cell r="R247" t="str">
            <v>UN</v>
          </cell>
          <cell r="S247">
            <v>108</v>
          </cell>
          <cell r="T247">
            <v>0.22500000000000001</v>
          </cell>
        </row>
        <row r="248">
          <cell r="K248" t="str">
            <v>M004006-QT</v>
          </cell>
          <cell r="L248" t="str">
            <v>32oz/1000cc flat lid</v>
          </cell>
          <cell r="M248" t="str">
            <v>YOGEN FRUZ GROUP (QUALITEA)</v>
          </cell>
          <cell r="N248" t="str">
            <v>QUALITEA</v>
          </cell>
          <cell r="O248" t="str">
            <v>N/A</v>
          </cell>
          <cell r="P248" t="str">
            <v>50X20UN</v>
          </cell>
          <cell r="Q248">
            <v>1000</v>
          </cell>
          <cell r="R248" t="str">
            <v>UN</v>
          </cell>
          <cell r="S248">
            <v>92.5</v>
          </cell>
          <cell r="T248">
            <v>9.2499999999999999E-2</v>
          </cell>
        </row>
        <row r="249">
          <cell r="K249" t="str">
            <v>KG109C</v>
          </cell>
          <cell r="L249" t="str">
            <v>16oz Pint Container (Sweet Jesus)</v>
          </cell>
          <cell r="M249" t="str">
            <v>YOGEN FRUZ GROUP (KEARY GLOBAL, CHINA)</v>
          </cell>
          <cell r="N249" t="str">
            <v>GFS</v>
          </cell>
          <cell r="O249" t="str">
            <v>1438831</v>
          </cell>
          <cell r="P249" t="str">
            <v>1X1000UN</v>
          </cell>
          <cell r="Q249">
            <v>1000</v>
          </cell>
          <cell r="R249" t="str">
            <v>UN</v>
          </cell>
          <cell r="S249">
            <v>99.2</v>
          </cell>
          <cell r="T249">
            <v>9.9199999999999997E-2</v>
          </cell>
        </row>
        <row r="250">
          <cell r="K250" t="str">
            <v>KG090</v>
          </cell>
          <cell r="L250" t="str">
            <v>16oz White Pint Lid</v>
          </cell>
          <cell r="M250" t="str">
            <v>YOGEN FRUZ GROUP (KEARY GLOBAL, CHINA)</v>
          </cell>
          <cell r="N250" t="str">
            <v>GFS</v>
          </cell>
          <cell r="O250" t="str">
            <v>1438807</v>
          </cell>
          <cell r="P250" t="str">
            <v>1X500UN</v>
          </cell>
          <cell r="Q250">
            <v>500</v>
          </cell>
          <cell r="R250" t="str">
            <v>UN</v>
          </cell>
          <cell r="S250">
            <v>67.760000000000005</v>
          </cell>
          <cell r="T250">
            <v>0.13552</v>
          </cell>
        </row>
        <row r="251">
          <cell r="K251" t="str">
            <v>KG109C</v>
          </cell>
          <cell r="L251" t="str">
            <v>16oz Pint Container (Yogen Fruz)</v>
          </cell>
          <cell r="M251" t="str">
            <v>YOGEN FRUZ GROUP (KEARY GLOBAL, CHINA)</v>
          </cell>
          <cell r="N251" t="str">
            <v>GFS</v>
          </cell>
          <cell r="O251" t="str">
            <v>1438830</v>
          </cell>
          <cell r="P251" t="str">
            <v>20X50UN</v>
          </cell>
          <cell r="Q251">
            <v>1000</v>
          </cell>
          <cell r="R251" t="str">
            <v>UN</v>
          </cell>
          <cell r="S251">
            <v>100.45</v>
          </cell>
          <cell r="T251">
            <v>0.10045</v>
          </cell>
        </row>
        <row r="252">
          <cell r="K252" t="str">
            <v>C48419</v>
          </cell>
          <cell r="L252" t="str">
            <v>12oz Container (Yogen Fruz)</v>
          </cell>
          <cell r="M252" t="str">
            <v>YOGEN FRUZ GROUP (KEARY GLOBAL, TAIWAN)</v>
          </cell>
          <cell r="N252" t="str">
            <v>GFS</v>
          </cell>
          <cell r="O252" t="str">
            <v>1417520</v>
          </cell>
          <cell r="P252" t="str">
            <v>20X50UN</v>
          </cell>
          <cell r="Q252">
            <v>1000</v>
          </cell>
          <cell r="R252" t="str">
            <v>UN</v>
          </cell>
          <cell r="S252">
            <v>117.35</v>
          </cell>
          <cell r="T252">
            <v>0.11735</v>
          </cell>
        </row>
        <row r="253">
          <cell r="K253" t="str">
            <v>C-KDP16C_Yogurty’s</v>
          </cell>
          <cell r="L253" t="str">
            <v>16oz Container (Yogurty's)</v>
          </cell>
          <cell r="M253" t="str">
            <v>YOGEN FRUZ GROUP (KEARY GLOBAL, TAIWAN)</v>
          </cell>
          <cell r="N253" t="str">
            <v>GFS</v>
          </cell>
          <cell r="O253" t="str">
            <v>1454710</v>
          </cell>
          <cell r="P253" t="str">
            <v>20X50UN</v>
          </cell>
          <cell r="Q253">
            <v>1000</v>
          </cell>
          <cell r="R253" t="str">
            <v>UN</v>
          </cell>
          <cell r="S253">
            <v>128.74</v>
          </cell>
          <cell r="T253">
            <v>0.12874000000000002</v>
          </cell>
        </row>
        <row r="254">
          <cell r="K254" t="str">
            <v>C48426</v>
          </cell>
          <cell r="L254" t="str">
            <v>4oz container (Sweet Jesus)</v>
          </cell>
          <cell r="M254" t="str">
            <v>YOGEN FRUZ GROUP (KEARY GLOBAL, TAIWAN)</v>
          </cell>
          <cell r="N254" t="str">
            <v>GFS</v>
          </cell>
          <cell r="O254" t="str">
            <v>1394587</v>
          </cell>
          <cell r="P254" t="str">
            <v>20X50UN</v>
          </cell>
          <cell r="Q254">
            <v>1000</v>
          </cell>
          <cell r="R254" t="str">
            <v>UN</v>
          </cell>
          <cell r="S254">
            <v>91.04</v>
          </cell>
          <cell r="T254">
            <v>9.104000000000001E-2</v>
          </cell>
        </row>
        <row r="255">
          <cell r="K255" t="str">
            <v>C48417</v>
          </cell>
          <cell r="L255" t="str">
            <v>6oz Container (Yogen Fruz)</v>
          </cell>
          <cell r="M255" t="str">
            <v>YOGEN FRUZ GROUP (KEARY GLOBAL, TAIWAN)</v>
          </cell>
          <cell r="N255" t="str">
            <v>GFS</v>
          </cell>
          <cell r="O255" t="str">
            <v>1415978</v>
          </cell>
          <cell r="P255" t="str">
            <v>20X50UN</v>
          </cell>
          <cell r="Q255">
            <v>1000</v>
          </cell>
          <cell r="R255" t="str">
            <v>UN</v>
          </cell>
          <cell r="S255">
            <v>100.6</v>
          </cell>
          <cell r="T255">
            <v>0.10059999999999999</v>
          </cell>
        </row>
        <row r="256">
          <cell r="K256" t="str">
            <v>C48425</v>
          </cell>
          <cell r="L256" t="str">
            <v>6oz Container (Yogurty's)</v>
          </cell>
          <cell r="M256" t="str">
            <v>YOGEN FRUZ GROUP (KEARY GLOBAL, TAIWAN)</v>
          </cell>
          <cell r="N256" t="str">
            <v>GFS</v>
          </cell>
          <cell r="O256" t="str">
            <v>1415979</v>
          </cell>
          <cell r="P256" t="str">
            <v>1X1000UN</v>
          </cell>
          <cell r="Q256">
            <v>1000</v>
          </cell>
          <cell r="R256" t="str">
            <v>UN</v>
          </cell>
          <cell r="S256">
            <v>99.57</v>
          </cell>
          <cell r="T256">
            <v>9.9569999999999992E-2</v>
          </cell>
        </row>
        <row r="257">
          <cell r="K257" t="str">
            <v>C48466</v>
          </cell>
          <cell r="L257" t="str">
            <v>8oz container (Sweet Jesus)</v>
          </cell>
          <cell r="M257" t="str">
            <v>YOGEN FRUZ GROUP (KEARY GLOBAL, TAIWAN)</v>
          </cell>
          <cell r="N257" t="str">
            <v>GFS</v>
          </cell>
          <cell r="O257" t="str">
            <v>1394580</v>
          </cell>
          <cell r="P257" t="str">
            <v>20X50UN</v>
          </cell>
          <cell r="Q257">
            <v>1000</v>
          </cell>
          <cell r="R257" t="str">
            <v>UN</v>
          </cell>
          <cell r="S257">
            <v>104.12</v>
          </cell>
          <cell r="T257">
            <v>0.10412</v>
          </cell>
        </row>
        <row r="258">
          <cell r="K258" t="str">
            <v>C48418</v>
          </cell>
          <cell r="L258" t="str">
            <v>8oz Container (Yogen Fruz)</v>
          </cell>
          <cell r="M258" t="str">
            <v>YOGEN FRUZ GROUP (KEARY GLOBAL, TAIWAN)</v>
          </cell>
          <cell r="N258" t="str">
            <v>GFS</v>
          </cell>
          <cell r="O258" t="str">
            <v>1415917</v>
          </cell>
          <cell r="P258" t="str">
            <v>20X50UN</v>
          </cell>
          <cell r="Q258">
            <v>1000</v>
          </cell>
          <cell r="R258" t="str">
            <v>UN</v>
          </cell>
          <cell r="S258">
            <v>105.69</v>
          </cell>
          <cell r="T258">
            <v>0.10568999999999999</v>
          </cell>
        </row>
        <row r="259">
          <cell r="K259" t="str">
            <v>C-KDL106-PET</v>
          </cell>
          <cell r="L259" t="str">
            <v>Clear Plastic Dome Lid for Karat (12oz)</v>
          </cell>
          <cell r="M259" t="str">
            <v>YOGEN FRUZ GROUP (KEARY GLOBAL, TAIWAN)</v>
          </cell>
          <cell r="N259" t="str">
            <v>GFS</v>
          </cell>
          <cell r="O259" t="str">
            <v>1415922</v>
          </cell>
          <cell r="P259" t="str">
            <v>20X50UN</v>
          </cell>
          <cell r="Q259">
            <v>1000</v>
          </cell>
          <cell r="R259" t="str">
            <v>UN</v>
          </cell>
          <cell r="S259">
            <v>132.22</v>
          </cell>
          <cell r="T259">
            <v>0.13222</v>
          </cell>
        </row>
        <row r="260">
          <cell r="K260" t="str">
            <v>C-KDL116-PET</v>
          </cell>
          <cell r="L260" t="str">
            <v>Clear Plastic Dome Lid for Karat (16oz)</v>
          </cell>
          <cell r="M260" t="str">
            <v>YOGEN FRUZ GROUP (KEARY GLOBAL, TAIWAN)</v>
          </cell>
          <cell r="N260" t="str">
            <v>GFS</v>
          </cell>
          <cell r="O260" t="str">
            <v>1416679</v>
          </cell>
          <cell r="P260" t="str">
            <v>20X50UN</v>
          </cell>
          <cell r="Q260">
            <v>1000</v>
          </cell>
          <cell r="R260" t="str">
            <v>UN</v>
          </cell>
          <cell r="S260">
            <v>131.79</v>
          </cell>
          <cell r="T260">
            <v>0.13178999999999999</v>
          </cell>
        </row>
        <row r="261">
          <cell r="K261" t="str">
            <v>C-KDL96-PET</v>
          </cell>
          <cell r="L261" t="str">
            <v>Clear Plastic Dome Lid for Karat (6/10oz)</v>
          </cell>
          <cell r="M261" t="str">
            <v>YOGEN FRUZ GROUP (KEARY GLOBAL, TAIWAN)</v>
          </cell>
          <cell r="N261" t="str">
            <v>GFS</v>
          </cell>
          <cell r="O261" t="str">
            <v>1415586</v>
          </cell>
          <cell r="P261" t="str">
            <v>20X50UN</v>
          </cell>
          <cell r="Q261">
            <v>1000</v>
          </cell>
          <cell r="R261" t="str">
            <v>UN</v>
          </cell>
          <cell r="S261">
            <v>110.41</v>
          </cell>
          <cell r="T261">
            <v>0.11040999999999999</v>
          </cell>
        </row>
        <row r="262">
          <cell r="K262" t="str">
            <v>C-KDL95-PET</v>
          </cell>
          <cell r="L262" t="str">
            <v>Clear Plastic Dome Lid for Karat (8oz)</v>
          </cell>
          <cell r="M262" t="str">
            <v>YOGEN FRUZ GROUP (KEARY GLOBAL, TAIWAN)</v>
          </cell>
          <cell r="N262" t="str">
            <v>GFS</v>
          </cell>
          <cell r="O262" t="str">
            <v>1415921</v>
          </cell>
          <cell r="P262" t="str">
            <v>20X50UN</v>
          </cell>
          <cell r="Q262">
            <v>1000</v>
          </cell>
          <cell r="R262" t="str">
            <v>UN</v>
          </cell>
          <cell r="S262">
            <v>110.49</v>
          </cell>
          <cell r="T262">
            <v>0.11048999999999999</v>
          </cell>
        </row>
        <row r="263">
          <cell r="K263" t="str">
            <v>1-B750-204007</v>
          </cell>
          <cell r="L263" t="str">
            <v>25oz Container (Yogurty's)</v>
          </cell>
          <cell r="M263" t="str">
            <v>YOGEN FRUZ GROUP (VIGOUR PAK)</v>
          </cell>
          <cell r="N263" t="str">
            <v>GFS</v>
          </cell>
          <cell r="O263" t="str">
            <v>1414751</v>
          </cell>
          <cell r="P263" t="str">
            <v>20X50UN</v>
          </cell>
          <cell r="Q263">
            <v>1000</v>
          </cell>
          <cell r="R263" t="str">
            <v>UN</v>
          </cell>
          <cell r="S263">
            <v>142.63</v>
          </cell>
          <cell r="T263">
            <v>0.14263000000000001</v>
          </cell>
        </row>
        <row r="264">
          <cell r="K264" t="str">
            <v>KP32B-JS033</v>
          </cell>
          <cell r="L264" t="str">
            <v>32oz Pint Container with Lid (Yogurty's)</v>
          </cell>
          <cell r="M264" t="str">
            <v>YOGEN FRUZ GROUP (VIGOUR PAK)</v>
          </cell>
          <cell r="N264" t="str">
            <v>GFS</v>
          </cell>
          <cell r="O264" t="str">
            <v>1415264</v>
          </cell>
          <cell r="P264" t="str">
            <v>1X250UN</v>
          </cell>
          <cell r="Q264">
            <v>250</v>
          </cell>
          <cell r="R264" t="str">
            <v>UN</v>
          </cell>
          <cell r="S264">
            <v>103.02</v>
          </cell>
          <cell r="T264">
            <v>0.41208</v>
          </cell>
        </row>
        <row r="265">
          <cell r="K265" t="str">
            <v>5-M0850-W123087</v>
          </cell>
          <cell r="L265" t="str">
            <v>Clear Plastic Dome Lid for Vigour Pak (25oz)</v>
          </cell>
          <cell r="M265" t="str">
            <v>YOGEN FRUZ GROUP (VIGOUR PAK)</v>
          </cell>
          <cell r="N265" t="str">
            <v>GFS</v>
          </cell>
          <cell r="O265" t="str">
            <v>1414764</v>
          </cell>
          <cell r="P265" t="str">
            <v>20X50UN</v>
          </cell>
          <cell r="Q265">
            <v>1000</v>
          </cell>
          <cell r="R265" t="str">
            <v>UN</v>
          </cell>
          <cell r="S265">
            <v>148.68</v>
          </cell>
          <cell r="T265">
            <v>0.14868000000000001</v>
          </cell>
        </row>
        <row r="266">
          <cell r="K266" t="str">
            <v>N/A</v>
          </cell>
          <cell r="L266" t="str">
            <v>0.75oz paper portion Cup</v>
          </cell>
          <cell r="M266" t="str">
            <v>DART CANADA (SOLO)</v>
          </cell>
          <cell r="N266" t="str">
            <v>GFS</v>
          </cell>
          <cell r="O266" t="str">
            <v>3977205</v>
          </cell>
          <cell r="P266" t="str">
            <v>20X250UN</v>
          </cell>
          <cell r="Q266">
            <v>5000</v>
          </cell>
          <cell r="R266" t="str">
            <v>UN</v>
          </cell>
          <cell r="S266">
            <v>78.819999999999993</v>
          </cell>
          <cell r="T266">
            <v>1.5764E-2</v>
          </cell>
        </row>
        <row r="267">
          <cell r="K267" t="str">
            <v>N/A</v>
          </cell>
          <cell r="L267" t="str">
            <v>1oz Clear portion Cup</v>
          </cell>
          <cell r="M267" t="str">
            <v>GORDON CHOICE (PACTIV CANADA)</v>
          </cell>
          <cell r="N267" t="str">
            <v>GFS</v>
          </cell>
          <cell r="O267" t="str">
            <v>1172794</v>
          </cell>
          <cell r="P267" t="str">
            <v>25X200UN</v>
          </cell>
          <cell r="Q267">
            <v>5000</v>
          </cell>
          <cell r="R267" t="str">
            <v>UN</v>
          </cell>
          <cell r="S267">
            <v>123.75</v>
          </cell>
          <cell r="T267">
            <v>2.4750000000000001E-2</v>
          </cell>
        </row>
        <row r="268">
          <cell r="K268" t="str">
            <v>N/A</v>
          </cell>
          <cell r="L268" t="str">
            <v>1oz flat lid for Portion Cup</v>
          </cell>
          <cell r="M268" t="str">
            <v>GORDON CHOICE (PACTIV CANADA)</v>
          </cell>
          <cell r="N268" t="str">
            <v>GFS</v>
          </cell>
          <cell r="O268" t="str">
            <v>1172790</v>
          </cell>
          <cell r="P268" t="str">
            <v>25X100UN</v>
          </cell>
          <cell r="Q268">
            <v>2500</v>
          </cell>
          <cell r="R268" t="str">
            <v>UN</v>
          </cell>
          <cell r="S268">
            <v>42.68</v>
          </cell>
          <cell r="T268">
            <v>1.7072E-2</v>
          </cell>
        </row>
        <row r="269">
          <cell r="K269" t="str">
            <v>N/A</v>
          </cell>
          <cell r="L269" t="str">
            <v>2oz Clear Portion Cup</v>
          </cell>
          <cell r="M269" t="str">
            <v>GORDON CHOICE (PACTIV CANADA)</v>
          </cell>
          <cell r="N269" t="str">
            <v>GFS</v>
          </cell>
          <cell r="O269" t="str">
            <v>1172797</v>
          </cell>
          <cell r="P269" t="str">
            <v>12X200UN</v>
          </cell>
          <cell r="Q269">
            <v>2400</v>
          </cell>
          <cell r="R269" t="str">
            <v>UN</v>
          </cell>
          <cell r="S269">
            <v>67.23</v>
          </cell>
          <cell r="T269">
            <v>2.8012500000000003E-2</v>
          </cell>
        </row>
        <row r="270">
          <cell r="K270" t="str">
            <v>N/A</v>
          </cell>
          <cell r="L270" t="str">
            <v>2oz flat lid for Portion Cup</v>
          </cell>
          <cell r="M270" t="str">
            <v>GORDON CHOICE (PACTIV CANADA)</v>
          </cell>
          <cell r="N270" t="str">
            <v>GFS</v>
          </cell>
          <cell r="O270" t="str">
            <v>1172791</v>
          </cell>
          <cell r="P270" t="str">
            <v>24X100UN</v>
          </cell>
          <cell r="Q270">
            <v>2400</v>
          </cell>
          <cell r="R270" t="str">
            <v>UN</v>
          </cell>
          <cell r="S270">
            <v>55.06</v>
          </cell>
          <cell r="T270">
            <v>2.2941666666666669E-2</v>
          </cell>
        </row>
        <row r="271">
          <cell r="K271" t="str">
            <v>YG-PLA2000-2ASST</v>
          </cell>
          <cell r="L271" t="str">
            <v>Reuseable Spoon 2ASST Green/Pink (Yogurty's)</v>
          </cell>
          <cell r="M271" t="str">
            <v>YOGEN FRUZ GROUP (ZHEJIANG LVHE ECO)</v>
          </cell>
          <cell r="N271" t="str">
            <v>GFS</v>
          </cell>
          <cell r="O271" t="str">
            <v>TBD</v>
          </cell>
          <cell r="P271" t="str">
            <v>20X50UN</v>
          </cell>
          <cell r="Q271">
            <v>1000</v>
          </cell>
          <cell r="R271" t="str">
            <v>UN</v>
          </cell>
          <cell r="S271">
            <v>55.51</v>
          </cell>
          <cell r="T271">
            <v>5.5509999999999997E-2</v>
          </cell>
        </row>
        <row r="272">
          <cell r="K272" t="str">
            <v>SJ-PLA2000-AQUA</v>
          </cell>
          <cell r="L272" t="str">
            <v>Reuseable Spoon Aqua (Sweet Jesus)</v>
          </cell>
          <cell r="M272" t="str">
            <v>YOGEN FRUZ GROUP (ZHEJIANG LVHE ECO)</v>
          </cell>
          <cell r="N272" t="str">
            <v>GFS</v>
          </cell>
          <cell r="O272" t="str">
            <v>TBD</v>
          </cell>
          <cell r="P272" t="str">
            <v>40X50UN</v>
          </cell>
          <cell r="Q272">
            <v>2000</v>
          </cell>
          <cell r="R272" t="str">
            <v>UN</v>
          </cell>
          <cell r="S272">
            <v>54.11</v>
          </cell>
          <cell r="T272">
            <v>2.7054999999999999E-2</v>
          </cell>
        </row>
        <row r="273">
          <cell r="K273" t="str">
            <v>YF-PLA2000-BLU</v>
          </cell>
          <cell r="L273" t="str">
            <v>Reuseable Spoon Blue (Yogen Fruz)</v>
          </cell>
          <cell r="M273" t="str">
            <v>YOGEN FRUZ GROUP (ZHEJIANG LVHE ECO)</v>
          </cell>
          <cell r="N273" t="str">
            <v>GFS</v>
          </cell>
          <cell r="O273" t="str">
            <v>1483246</v>
          </cell>
          <cell r="P273" t="str">
            <v>40X50UN</v>
          </cell>
          <cell r="Q273">
            <v>2000</v>
          </cell>
          <cell r="R273" t="str">
            <v>UN</v>
          </cell>
          <cell r="S273">
            <v>55.51</v>
          </cell>
          <cell r="T273">
            <v>2.7754999999999998E-2</v>
          </cell>
        </row>
        <row r="274">
          <cell r="K274" t="str">
            <v>SOWA128</v>
          </cell>
          <cell r="L274" t="str">
            <v>Plant Fiber Wrapped Straw 12*240mm (ü)</v>
          </cell>
          <cell r="M274" t="str">
            <v>YOGEN FRUZ GROUP (STRAW MATTERS)</v>
          </cell>
          <cell r="N274" t="str">
            <v>GFS</v>
          </cell>
          <cell r="O274" t="str">
            <v>1481158</v>
          </cell>
          <cell r="P274" t="str">
            <v>1800UN</v>
          </cell>
          <cell r="Q274">
            <v>1800</v>
          </cell>
          <cell r="R274" t="str">
            <v>UN</v>
          </cell>
          <cell r="S274">
            <v>157.71</v>
          </cell>
          <cell r="T274">
            <v>8.7616666666666676E-2</v>
          </cell>
        </row>
        <row r="275">
          <cell r="K275" t="str">
            <v>SOWA089(24CM)</v>
          </cell>
          <cell r="L275" t="str">
            <v>Plant Fiber Wrapped Straw 8*240mm (ü)</v>
          </cell>
          <cell r="M275" t="str">
            <v>YOGEN FRUZ GROUP (STRAW MATTERS)</v>
          </cell>
          <cell r="N275" t="str">
            <v>GFS</v>
          </cell>
          <cell r="O275" t="str">
            <v>1498917</v>
          </cell>
          <cell r="P275" t="str">
            <v>1600UN</v>
          </cell>
          <cell r="Q275">
            <v>1600</v>
          </cell>
          <cell r="R275" t="str">
            <v>UN</v>
          </cell>
          <cell r="S275">
            <v>90.43</v>
          </cell>
          <cell r="T275">
            <v>5.6518750000000006E-2</v>
          </cell>
        </row>
        <row r="276">
          <cell r="K276" t="str">
            <v>N/A</v>
          </cell>
          <cell r="L276" t="str">
            <v>X Whipped cream</v>
          </cell>
          <cell r="M276" t="str">
            <v>GORDON CHOICE (GAY LEA)</v>
          </cell>
          <cell r="N276" t="str">
            <v>GFS</v>
          </cell>
          <cell r="O276" t="str">
            <v>1060304</v>
          </cell>
          <cell r="P276" t="str">
            <v>12X400G</v>
          </cell>
          <cell r="Q276">
            <v>4800</v>
          </cell>
          <cell r="R276" t="str">
            <v>g</v>
          </cell>
          <cell r="S276">
            <v>71.11</v>
          </cell>
          <cell r="T276">
            <v>1.4814583333333332E-2</v>
          </cell>
        </row>
        <row r="277">
          <cell r="K277" t="str">
            <v>N/A</v>
          </cell>
          <cell r="L277" t="str">
            <v>X Hot Chocolate Powder</v>
          </cell>
          <cell r="M277" t="str">
            <v>BRAZILIAN CANADIAN COFFEE</v>
          </cell>
          <cell r="N277" t="str">
            <v>GFS</v>
          </cell>
          <cell r="O277" t="str">
            <v>1157273</v>
          </cell>
          <cell r="P277" t="str">
            <v>12X907G</v>
          </cell>
          <cell r="Q277">
            <v>10884</v>
          </cell>
          <cell r="R277" t="str">
            <v>g</v>
          </cell>
          <cell r="S277">
            <v>52.85</v>
          </cell>
          <cell r="T277">
            <v>4.855751561925763E-3</v>
          </cell>
        </row>
        <row r="278">
          <cell r="K278" t="str">
            <v>N/A</v>
          </cell>
          <cell r="L278" t="str">
            <v>XX Peanut Butter Chips</v>
          </cell>
          <cell r="M278" t="str">
            <v>HERSHEY CANADA (CHIPITS)</v>
          </cell>
          <cell r="N278" t="str">
            <v>GFS</v>
          </cell>
          <cell r="O278" t="str">
            <v>1293546</v>
          </cell>
          <cell r="P278" t="str">
            <v>300G</v>
          </cell>
          <cell r="Q278">
            <v>300</v>
          </cell>
          <cell r="R278" t="str">
            <v>g</v>
          </cell>
          <cell r="S278">
            <v>5.41</v>
          </cell>
          <cell r="T278">
            <v>1.8033333333333335E-2</v>
          </cell>
        </row>
        <row r="279">
          <cell r="K279" t="str">
            <v>N/A</v>
          </cell>
          <cell r="L279" t="str">
            <v>X Oreo Baking Crumbs</v>
          </cell>
          <cell r="M279" t="str">
            <v>CHRISTIE (OREO)</v>
          </cell>
          <cell r="N279" t="str">
            <v>GFS</v>
          </cell>
          <cell r="O279" t="str">
            <v>3241317</v>
          </cell>
          <cell r="P279" t="str">
            <v>12X400G</v>
          </cell>
          <cell r="Q279">
            <v>4800</v>
          </cell>
          <cell r="R279" t="str">
            <v>g</v>
          </cell>
          <cell r="S279">
            <v>60.86</v>
          </cell>
          <cell r="T279">
            <v>1.2679166666666667E-2</v>
          </cell>
        </row>
        <row r="280">
          <cell r="K280" t="str">
            <v>N/A</v>
          </cell>
          <cell r="L280" t="str">
            <v>X Oreo Cookie &amp; Cream Pieces</v>
          </cell>
          <cell r="M280" t="str">
            <v>CHRISTIE (OREO)</v>
          </cell>
          <cell r="N280" t="str">
            <v>GFS</v>
          </cell>
          <cell r="O280" t="str">
            <v>2680466</v>
          </cell>
          <cell r="P280" t="str">
            <v>12X945G</v>
          </cell>
          <cell r="Q280">
            <v>11340</v>
          </cell>
          <cell r="R280" t="str">
            <v>g</v>
          </cell>
          <cell r="S280">
            <v>119.23</v>
          </cell>
          <cell r="T280">
            <v>1.0514109347442681E-2</v>
          </cell>
        </row>
        <row r="281">
          <cell r="K281" t="str">
            <v>N/A</v>
          </cell>
          <cell r="L281" t="str">
            <v>X Sour Key</v>
          </cell>
          <cell r="M281" t="str">
            <v>DAVID ROBERTS</v>
          </cell>
          <cell r="N281" t="str">
            <v>GFS</v>
          </cell>
          <cell r="O281" t="str">
            <v>1417503</v>
          </cell>
          <cell r="P281" t="str">
            <v>2X2.5KG</v>
          </cell>
          <cell r="Q281">
            <v>5000</v>
          </cell>
          <cell r="R281" t="str">
            <v>g</v>
          </cell>
          <cell r="S281">
            <v>70.180000000000007</v>
          </cell>
          <cell r="T281">
            <v>1.4036000000000002E-2</v>
          </cell>
        </row>
        <row r="282">
          <cell r="K282" t="str">
            <v>N/A</v>
          </cell>
          <cell r="L282" t="str">
            <v>X Peanut butter chips</v>
          </cell>
          <cell r="M282" t="str">
            <v>GENERAL MILLS</v>
          </cell>
          <cell r="N282" t="str">
            <v>GFS</v>
          </cell>
          <cell r="O282" t="str">
            <v>1238789</v>
          </cell>
          <cell r="P282" t="str">
            <v>1X830G</v>
          </cell>
          <cell r="Q282">
            <v>830</v>
          </cell>
          <cell r="R282" t="str">
            <v>g</v>
          </cell>
          <cell r="S282">
            <v>9.77</v>
          </cell>
          <cell r="T282">
            <v>1.1771084337349398E-2</v>
          </cell>
        </row>
        <row r="283">
          <cell r="K283" t="str">
            <v>N/A</v>
          </cell>
          <cell r="L283" t="str">
            <v>X 10-24oz hot drink cup lid, Black</v>
          </cell>
          <cell r="M283" t="str">
            <v>DART CANADA (SOLO)</v>
          </cell>
          <cell r="N283" t="str">
            <v>GFS</v>
          </cell>
          <cell r="O283" t="str">
            <v>1446676</v>
          </cell>
          <cell r="P283" t="str">
            <v>1X1000UN</v>
          </cell>
          <cell r="Q283">
            <v>1000</v>
          </cell>
          <cell r="R283" t="str">
            <v>UN</v>
          </cell>
          <cell r="S283">
            <v>120.01</v>
          </cell>
          <cell r="T283">
            <v>0.12001000000000001</v>
          </cell>
        </row>
        <row r="284">
          <cell r="K284" t="str">
            <v>SJ-PP1000</v>
          </cell>
          <cell r="L284" t="str">
            <v>X Spoon (Sweet Jesus)</v>
          </cell>
          <cell r="M284" t="str">
            <v>YOGEN FRUZ GROUP (E2E)</v>
          </cell>
          <cell r="N284" t="str">
            <v>GFS</v>
          </cell>
          <cell r="O284" t="str">
            <v>1417377</v>
          </cell>
          <cell r="P284" t="str">
            <v>1X1000UN</v>
          </cell>
          <cell r="Q284">
            <v>1000</v>
          </cell>
          <cell r="R284" t="str">
            <v>UN</v>
          </cell>
          <cell r="S284">
            <v>54.11</v>
          </cell>
          <cell r="T284">
            <v>5.4109999999999998E-2</v>
          </cell>
        </row>
        <row r="285">
          <cell r="K285" t="str">
            <v>N/A</v>
          </cell>
          <cell r="L285" t="str">
            <v>X 12-24oz flat lid</v>
          </cell>
          <cell r="M285" t="str">
            <v>GORDON CHOICE (PACTIV CANADA)</v>
          </cell>
          <cell r="N285" t="str">
            <v>GFS</v>
          </cell>
          <cell r="O285" t="str">
            <v>1367613</v>
          </cell>
          <cell r="P285" t="str">
            <v>12X85UN</v>
          </cell>
          <cell r="Q285">
            <v>1020</v>
          </cell>
          <cell r="R285" t="str">
            <v>UN</v>
          </cell>
          <cell r="S285">
            <v>107.99</v>
          </cell>
          <cell r="T285">
            <v>0.10587254901960784</v>
          </cell>
        </row>
        <row r="286">
          <cell r="K286" t="str">
            <v>N/A</v>
          </cell>
          <cell r="L286" t="str">
            <v>8" Black Plastic Cake Base with lid</v>
          </cell>
          <cell r="M286" t="str">
            <v>ULINE</v>
          </cell>
          <cell r="N286" t="str">
            <v>GFS</v>
          </cell>
          <cell r="O286" t="str">
            <v>1422345</v>
          </cell>
          <cell r="P286" t="str">
            <v>1X100UN</v>
          </cell>
          <cell r="Q286">
            <v>100</v>
          </cell>
          <cell r="R286" t="str">
            <v>UN</v>
          </cell>
          <cell r="S286">
            <v>140.77000000000001</v>
          </cell>
          <cell r="T286">
            <v>1.4077000000000002</v>
          </cell>
        </row>
        <row r="287">
          <cell r="K287" t="str">
            <v>185938</v>
          </cell>
          <cell r="L287" t="str">
            <v>White Peach Syrup</v>
          </cell>
          <cell r="M287" t="str">
            <v>YOGEN FRUZ GROUP (1883)</v>
          </cell>
          <cell r="N287" t="str">
            <v>GERHARDS</v>
          </cell>
          <cell r="O287" t="str">
            <v>N/A</v>
          </cell>
          <cell r="P287" t="str">
            <v>6X1L</v>
          </cell>
          <cell r="Q287">
            <v>3240</v>
          </cell>
          <cell r="R287" t="str">
            <v>g</v>
          </cell>
          <cell r="S287">
            <v>102</v>
          </cell>
          <cell r="T287">
            <v>3.1481481481481478E-2</v>
          </cell>
        </row>
        <row r="288">
          <cell r="K288" t="str">
            <v>3040-2.2LBS</v>
          </cell>
          <cell r="L288" t="str">
            <v>Crème Brulee Compound</v>
          </cell>
          <cell r="M288" t="str">
            <v>YOGEN FRUZ GROUP (AMORETTI)</v>
          </cell>
          <cell r="N288" t="str">
            <v>HEAD OFFICE</v>
          </cell>
          <cell r="O288" t="str">
            <v>N/A</v>
          </cell>
          <cell r="P288" t="str">
            <v>6x2.2LB</v>
          </cell>
          <cell r="Q288">
            <v>5443.08</v>
          </cell>
          <cell r="R288" t="str">
            <v>g</v>
          </cell>
          <cell r="S288">
            <v>763.7</v>
          </cell>
          <cell r="T288">
            <v>0.14030659112120344</v>
          </cell>
        </row>
        <row r="289">
          <cell r="K289" t="str">
            <v>N/A</v>
          </cell>
          <cell r="L289" t="str">
            <v>Pancake &amp; Baking Mix</v>
          </cell>
          <cell r="M289" t="str">
            <v>BETTY CROCKER</v>
          </cell>
          <cell r="N289" t="str">
            <v>WALMART</v>
          </cell>
          <cell r="O289" t="str">
            <v>N/A</v>
          </cell>
          <cell r="P289" t="str">
            <v>1.13KG</v>
          </cell>
          <cell r="Q289">
            <v>1130</v>
          </cell>
          <cell r="R289" t="str">
            <v>g</v>
          </cell>
          <cell r="S289">
            <v>4.2699999999999996</v>
          </cell>
          <cell r="T289">
            <v>3.7787610619469023E-3</v>
          </cell>
        </row>
        <row r="290">
          <cell r="K290" t="str">
            <v>N/A</v>
          </cell>
          <cell r="L290" t="str">
            <v>Frozen Strawberry Puree</v>
          </cell>
          <cell r="M290" t="str">
            <v>BOIRON</v>
          </cell>
          <cell r="N290" t="str">
            <v>GFS</v>
          </cell>
          <cell r="O290" t="str">
            <v>1370234</v>
          </cell>
          <cell r="P290" t="str">
            <v>6X1KG</v>
          </cell>
          <cell r="Q290">
            <v>6000</v>
          </cell>
          <cell r="R290" t="str">
            <v>g</v>
          </cell>
          <cell r="S290">
            <v>110.7</v>
          </cell>
          <cell r="T290">
            <v>1.8450000000000001E-2</v>
          </cell>
        </row>
        <row r="291">
          <cell r="K291" t="str">
            <v>N/A</v>
          </cell>
          <cell r="L291" t="str">
            <v>Frozen Passion Fruit Puree</v>
          </cell>
          <cell r="M291" t="str">
            <v>BOIRON</v>
          </cell>
          <cell r="N291" t="str">
            <v>GFS</v>
          </cell>
          <cell r="O291" t="str">
            <v>1370224</v>
          </cell>
          <cell r="P291" t="str">
            <v>6X1KG</v>
          </cell>
          <cell r="Q291">
            <v>6000</v>
          </cell>
          <cell r="R291" t="str">
            <v>g</v>
          </cell>
          <cell r="S291">
            <v>141.28</v>
          </cell>
          <cell r="T291">
            <v>2.3546666666666667E-2</v>
          </cell>
        </row>
        <row r="292">
          <cell r="K292" t="str">
            <v>N/A</v>
          </cell>
          <cell r="L292" t="str">
            <v>Animal Crackers</v>
          </cell>
          <cell r="M292" t="str">
            <v>CHICKEN PIECES</v>
          </cell>
          <cell r="N292" t="str">
            <v>WALMART</v>
          </cell>
          <cell r="O292" t="str">
            <v>N/A</v>
          </cell>
          <cell r="P292" t="str">
            <v>8LB</v>
          </cell>
          <cell r="Q292">
            <v>3628.7359999999999</v>
          </cell>
          <cell r="R292" t="str">
            <v>g</v>
          </cell>
          <cell r="S292">
            <v>159.20999999999998</v>
          </cell>
          <cell r="T292">
            <v>4.38747817421824E-2</v>
          </cell>
        </row>
        <row r="293">
          <cell r="K293" t="str">
            <v>N/A</v>
          </cell>
          <cell r="L293" t="str">
            <v>Blueberries, Fresh</v>
          </cell>
          <cell r="M293" t="str">
            <v>FRESH START</v>
          </cell>
          <cell r="N293" t="str">
            <v>GFS</v>
          </cell>
          <cell r="O293" t="str">
            <v>1525306</v>
          </cell>
          <cell r="P293" t="str">
            <v>4.0 UN</v>
          </cell>
          <cell r="Q293">
            <v>4</v>
          </cell>
          <cell r="R293" t="str">
            <v>UN</v>
          </cell>
          <cell r="S293">
            <v>37.270000000000003</v>
          </cell>
          <cell r="T293">
            <v>9.3175000000000008</v>
          </cell>
        </row>
        <row r="294">
          <cell r="K294" t="str">
            <v>N/A</v>
          </cell>
          <cell r="L294" t="str">
            <v>Funnel Cake Stick 4IN</v>
          </cell>
          <cell r="M294" t="str">
            <v>FUNNEL CAKE FACTORY</v>
          </cell>
          <cell r="N294" t="str">
            <v>GFS</v>
          </cell>
          <cell r="O294" t="str">
            <v>1081192</v>
          </cell>
          <cell r="P294" t="str">
            <v>600UN</v>
          </cell>
          <cell r="Q294">
            <v>600</v>
          </cell>
          <cell r="R294" t="str">
            <v>UN</v>
          </cell>
          <cell r="S294">
            <v>60.95</v>
          </cell>
          <cell r="T294">
            <v>0.10158333333333334</v>
          </cell>
        </row>
        <row r="295">
          <cell r="K295" t="str">
            <v>N/A</v>
          </cell>
          <cell r="L295" t="str">
            <v>Fresh Red Chili</v>
          </cell>
          <cell r="M295" t="str">
            <v>GENERAL MILLS</v>
          </cell>
          <cell r="N295" t="str">
            <v>WALMART/GFS</v>
          </cell>
          <cell r="O295" t="str">
            <v>N/A</v>
          </cell>
          <cell r="P295" t="str">
            <v>600UN</v>
          </cell>
          <cell r="Q295">
            <v>600</v>
          </cell>
          <cell r="R295" t="str">
            <v>g</v>
          </cell>
          <cell r="S295">
            <v>60.95</v>
          </cell>
          <cell r="T295">
            <v>0</v>
          </cell>
        </row>
        <row r="296">
          <cell r="K296" t="str">
            <v>N/A</v>
          </cell>
          <cell r="L296" t="str">
            <v>Habanero Syrup</v>
          </cell>
          <cell r="M296" t="str">
            <v>GENERAL MILLS</v>
          </cell>
          <cell r="N296" t="str">
            <v>WALMART/GFS</v>
          </cell>
          <cell r="O296" t="str">
            <v>N/A</v>
          </cell>
          <cell r="P296"/>
          <cell r="Q296"/>
          <cell r="R296" t="str">
            <v>g</v>
          </cell>
          <cell r="S296"/>
          <cell r="T296">
            <v>0</v>
          </cell>
        </row>
        <row r="297">
          <cell r="K297" t="str">
            <v>N/A</v>
          </cell>
          <cell r="L297" t="str">
            <v>Egg, Large</v>
          </cell>
          <cell r="M297" t="str">
            <v>GREAT VALUE</v>
          </cell>
          <cell r="N297" t="str">
            <v>WALMART</v>
          </cell>
          <cell r="O297" t="str">
            <v>N/A</v>
          </cell>
          <cell r="P297" t="str">
            <v>1x12UN</v>
          </cell>
          <cell r="Q297">
            <v>12</v>
          </cell>
          <cell r="R297" t="str">
            <v>UN</v>
          </cell>
          <cell r="S297">
            <v>3.78</v>
          </cell>
          <cell r="T297">
            <v>0.315</v>
          </cell>
        </row>
        <row r="298">
          <cell r="K298" t="str">
            <v>N/A</v>
          </cell>
          <cell r="L298" t="str">
            <v>Vegetable Oil</v>
          </cell>
          <cell r="M298" t="str">
            <v>GREAT VALUE</v>
          </cell>
          <cell r="N298" t="str">
            <v>WALMART</v>
          </cell>
          <cell r="O298" t="str">
            <v>N/A</v>
          </cell>
          <cell r="P298" t="str">
            <v>1L</v>
          </cell>
          <cell r="Q298">
            <v>1000</v>
          </cell>
          <cell r="R298" t="str">
            <v>g</v>
          </cell>
          <cell r="S298">
            <v>4.87</v>
          </cell>
          <cell r="T298">
            <v>4.8700000000000002E-3</v>
          </cell>
        </row>
        <row r="299">
          <cell r="K299" t="str">
            <v>N/A</v>
          </cell>
          <cell r="L299" t="str">
            <v>Baking Powder</v>
          </cell>
          <cell r="M299" t="str">
            <v>KRAFT</v>
          </cell>
          <cell r="N299" t="str">
            <v>WALMART</v>
          </cell>
          <cell r="O299" t="str">
            <v>N/A</v>
          </cell>
          <cell r="P299" t="str">
            <v>450G</v>
          </cell>
          <cell r="Q299">
            <v>450</v>
          </cell>
          <cell r="R299" t="str">
            <v>g</v>
          </cell>
          <cell r="S299">
            <v>6.77</v>
          </cell>
          <cell r="T299">
            <v>1.5044444444444444E-2</v>
          </cell>
        </row>
        <row r="300">
          <cell r="K300" t="str">
            <v>N/A</v>
          </cell>
          <cell r="L300" t="str">
            <v>Fresh Basil</v>
          </cell>
          <cell r="M300" t="str">
            <v>LOCAL</v>
          </cell>
          <cell r="N300" t="str">
            <v>WALMART</v>
          </cell>
          <cell r="O300" t="str">
            <v>N/A</v>
          </cell>
          <cell r="P300" t="str">
            <v>28G</v>
          </cell>
          <cell r="Q300">
            <v>28</v>
          </cell>
          <cell r="R300" t="str">
            <v>g</v>
          </cell>
          <cell r="S300">
            <v>1.97</v>
          </cell>
          <cell r="T300">
            <v>7.0357142857142854E-2</v>
          </cell>
        </row>
        <row r="301">
          <cell r="K301" t="str">
            <v>N/A</v>
          </cell>
          <cell r="L301" t="str">
            <v xml:space="preserve">Biscoff spread </v>
          </cell>
          <cell r="M301" t="str">
            <v>LOTUS</v>
          </cell>
          <cell r="N301" t="str">
            <v>WALMART/ARZ FINE FOODS</v>
          </cell>
          <cell r="O301" t="str">
            <v>N/A</v>
          </cell>
          <cell r="P301" t="str">
            <v>400G</v>
          </cell>
          <cell r="Q301">
            <v>400</v>
          </cell>
          <cell r="R301" t="str">
            <v>g</v>
          </cell>
          <cell r="S301">
            <v>5.97</v>
          </cell>
          <cell r="T301">
            <v>1.4924999999999999E-2</v>
          </cell>
        </row>
        <row r="302">
          <cell r="K302" t="str">
            <v>06-14051</v>
          </cell>
          <cell r="L302" t="str">
            <v>Almond Paste (Pasta Alla Mandorla)</v>
          </cell>
          <cell r="M302" t="str">
            <v>YOGEN FRUZ GROUP (AMORTETTI)</v>
          </cell>
          <cell r="N302" t="str">
            <v>GFS</v>
          </cell>
          <cell r="O302" t="str">
            <v>1415279</v>
          </cell>
          <cell r="P302" t="str">
            <v>2X4KG</v>
          </cell>
          <cell r="Q302">
            <v>8000</v>
          </cell>
          <cell r="R302" t="str">
            <v>g</v>
          </cell>
          <cell r="S302">
            <v>407.83</v>
          </cell>
          <cell r="T302">
            <v>5.0978749999999996E-2</v>
          </cell>
        </row>
        <row r="303">
          <cell r="K303" t="str">
            <v>M-FR007F</v>
          </cell>
          <cell r="L303" t="str">
            <v>Blue Curacao Syrup</v>
          </cell>
          <cell r="M303" t="str">
            <v>MONIN</v>
          </cell>
          <cell r="N303" t="str">
            <v>GFS</v>
          </cell>
          <cell r="O303" t="str">
            <v>1428677</v>
          </cell>
          <cell r="P303" t="str">
            <v>4X1L</v>
          </cell>
          <cell r="Q303">
            <v>4760</v>
          </cell>
          <cell r="R303" t="str">
            <v>g</v>
          </cell>
          <cell r="S303">
            <v>51.91</v>
          </cell>
          <cell r="T303">
            <v>1.0905462184873949E-2</v>
          </cell>
        </row>
        <row r="304">
          <cell r="K304" t="str">
            <v>N/A</v>
          </cell>
          <cell r="L304" t="str">
            <v>Strawberry Concentrated Flavour</v>
          </cell>
          <cell r="M304" t="str">
            <v>MONIN</v>
          </cell>
          <cell r="N304" t="str">
            <v>MONIN/GFS</v>
          </cell>
          <cell r="O304" t="str">
            <v>1428677</v>
          </cell>
          <cell r="P304" t="str">
            <v>4X375ML</v>
          </cell>
          <cell r="Q304">
            <v>1500</v>
          </cell>
          <cell r="R304" t="str">
            <v>g</v>
          </cell>
          <cell r="S304">
            <v>126</v>
          </cell>
          <cell r="T304">
            <v>8.4000000000000005E-2</v>
          </cell>
        </row>
        <row r="305">
          <cell r="K305" t="str">
            <v>N/A</v>
          </cell>
          <cell r="L305" t="str">
            <v>Ginger Concentrated Flavour</v>
          </cell>
          <cell r="M305" t="str">
            <v>MONIN</v>
          </cell>
          <cell r="N305" t="str">
            <v>MONIN/GFS</v>
          </cell>
          <cell r="O305" t="str">
            <v>1290423</v>
          </cell>
          <cell r="P305" t="str">
            <v>4X375ML</v>
          </cell>
          <cell r="Q305">
            <v>1500</v>
          </cell>
          <cell r="R305" t="str">
            <v>g</v>
          </cell>
          <cell r="S305">
            <v>126</v>
          </cell>
          <cell r="T305">
            <v>8.4000000000000005E-2</v>
          </cell>
        </row>
        <row r="306">
          <cell r="K306" t="str">
            <v>N/A</v>
          </cell>
          <cell r="L306" t="str">
            <v>Guava Puree</v>
          </cell>
          <cell r="M306" t="str">
            <v>MONIN</v>
          </cell>
          <cell r="N306" t="str">
            <v>MONIN</v>
          </cell>
          <cell r="O306" t="str">
            <v>N/A</v>
          </cell>
          <cell r="P306" t="str">
            <v>4X1L</v>
          </cell>
          <cell r="Q306">
            <v>2160</v>
          </cell>
          <cell r="R306" t="str">
            <v>g</v>
          </cell>
          <cell r="S306">
            <v>154</v>
          </cell>
          <cell r="T306">
            <v>7.1296296296296302E-2</v>
          </cell>
        </row>
        <row r="307">
          <cell r="K307" t="str">
            <v>M-VJ188FP</v>
          </cell>
          <cell r="L307" t="str">
            <v>Mint Concentrate</v>
          </cell>
          <cell r="M307" t="str">
            <v>YOGEN FRUZ GROUP (MONIN)</v>
          </cell>
          <cell r="N307" t="str">
            <v>HEAD OFFICE</v>
          </cell>
          <cell r="O307" t="str">
            <v>N/A</v>
          </cell>
          <cell r="P307" t="str">
            <v>4X375ML</v>
          </cell>
          <cell r="Q307">
            <v>1500</v>
          </cell>
          <cell r="R307" t="str">
            <v>g</v>
          </cell>
          <cell r="S307">
            <v>99</v>
          </cell>
          <cell r="T307">
            <v>6.6000000000000003E-2</v>
          </cell>
        </row>
        <row r="308">
          <cell r="K308" t="str">
            <v>N/A</v>
          </cell>
          <cell r="L308" t="str">
            <v>Peach Puree</v>
          </cell>
          <cell r="M308" t="str">
            <v>MONIN</v>
          </cell>
          <cell r="N308" t="str">
            <v>MONIN</v>
          </cell>
          <cell r="O308" t="str">
            <v>N/A</v>
          </cell>
          <cell r="P308" t="str">
            <v>4X1L</v>
          </cell>
          <cell r="Q308">
            <v>2160</v>
          </cell>
          <cell r="R308" t="str">
            <v>g</v>
          </cell>
          <cell r="S308">
            <v>154</v>
          </cell>
          <cell r="T308">
            <v>7.1296296296296302E-2</v>
          </cell>
        </row>
        <row r="309">
          <cell r="K309" t="str">
            <v>N/A</v>
          </cell>
          <cell r="L309" t="str">
            <v>Salted Caramel syrup</v>
          </cell>
          <cell r="M309" t="str">
            <v>MONIN</v>
          </cell>
          <cell r="N309" t="str">
            <v>MONIN/GFS</v>
          </cell>
          <cell r="O309">
            <v>1377679</v>
          </cell>
          <cell r="P309" t="str">
            <v>4X1L</v>
          </cell>
          <cell r="Q309">
            <v>2160</v>
          </cell>
          <cell r="R309" t="str">
            <v>g</v>
          </cell>
          <cell r="S309">
            <v>104</v>
          </cell>
          <cell r="T309">
            <v>4.8148148148148148E-2</v>
          </cell>
        </row>
        <row r="310">
          <cell r="K310" t="str">
            <v>2676</v>
          </cell>
          <cell r="L310" t="str">
            <v>Activated Charcoal</v>
          </cell>
          <cell r="M310" t="str">
            <v>ORGANIKA</v>
          </cell>
          <cell r="N310" t="str">
            <v>GFS</v>
          </cell>
          <cell r="O310" t="str">
            <v>1417519</v>
          </cell>
          <cell r="P310" t="str">
            <v>12X100G</v>
          </cell>
          <cell r="Q310">
            <v>1200</v>
          </cell>
          <cell r="R310" t="str">
            <v>g</v>
          </cell>
          <cell r="S310">
            <v>237.16</v>
          </cell>
          <cell r="T310">
            <v>0.19763333333333333</v>
          </cell>
        </row>
        <row r="311">
          <cell r="K311" t="str">
            <v>53072</v>
          </cell>
          <cell r="L311" t="str">
            <v>Bubble Gum Paste</v>
          </cell>
          <cell r="M311" t="str">
            <v>YOGEN FRUZ GROUP (PREGEL)</v>
          </cell>
          <cell r="N311" t="str">
            <v>GFS</v>
          </cell>
          <cell r="O311" t="str">
            <v>1417625</v>
          </cell>
          <cell r="P311" t="str">
            <v>2X3KG</v>
          </cell>
          <cell r="Q311">
            <v>6000</v>
          </cell>
          <cell r="R311" t="str">
            <v>g</v>
          </cell>
          <cell r="S311">
            <v>256.41000000000003</v>
          </cell>
          <cell r="T311">
            <v>4.2735000000000002E-2</v>
          </cell>
        </row>
        <row r="312">
          <cell r="K312" t="str">
            <v>27502</v>
          </cell>
          <cell r="L312" t="str">
            <v>Cappuccino-Latte Macchiato Paste</v>
          </cell>
          <cell r="M312" t="str">
            <v>YOGEN FRUZ GROUP (PREGEL)</v>
          </cell>
          <cell r="N312" t="str">
            <v>GFS</v>
          </cell>
          <cell r="O312" t="str">
            <v>1445953</v>
          </cell>
          <cell r="P312" t="str">
            <v>2X6KG</v>
          </cell>
          <cell r="Q312">
            <v>12000</v>
          </cell>
          <cell r="R312" t="str">
            <v>g</v>
          </cell>
          <cell r="S312">
            <v>485.78</v>
          </cell>
          <cell r="T312">
            <v>4.0481666666666666E-2</v>
          </cell>
        </row>
        <row r="313">
          <cell r="K313" t="str">
            <v>302272</v>
          </cell>
          <cell r="L313" t="str">
            <v>Jolly Rancher Blue Raspberry Sorbet Powder</v>
          </cell>
          <cell r="M313" t="str">
            <v>YOGEN FRUZ GROUP (PREGEL)</v>
          </cell>
          <cell r="N313" t="str">
            <v>GFS</v>
          </cell>
          <cell r="O313" t="str">
            <v>1486378</v>
          </cell>
          <cell r="P313" t="str">
            <v>12X1.212KG</v>
          </cell>
          <cell r="Q313">
            <v>14544</v>
          </cell>
          <cell r="R313" t="str">
            <v>g</v>
          </cell>
          <cell r="S313">
            <v>304.36</v>
          </cell>
          <cell r="T313">
            <v>2.0926842684268428E-2</v>
          </cell>
        </row>
        <row r="314">
          <cell r="K314" t="str">
            <v>302262</v>
          </cell>
          <cell r="L314" t="str">
            <v>Jolly Rancher Cherry Sorbet Powder</v>
          </cell>
          <cell r="M314" t="str">
            <v>YOGEN FRUZ GROUP (PREGEL)</v>
          </cell>
          <cell r="N314" t="str">
            <v>GFS</v>
          </cell>
          <cell r="O314" t="str">
            <v>1486379</v>
          </cell>
          <cell r="P314" t="str">
            <v>12X1.212KG</v>
          </cell>
          <cell r="Q314">
            <v>14544</v>
          </cell>
          <cell r="R314" t="str">
            <v>g</v>
          </cell>
          <cell r="S314">
            <v>304.36</v>
          </cell>
          <cell r="T314">
            <v>2.0926842684268428E-2</v>
          </cell>
        </row>
        <row r="315">
          <cell r="K315" t="str">
            <v>304052</v>
          </cell>
          <cell r="L315" t="str">
            <v>Salted Caramel Concentrate</v>
          </cell>
          <cell r="M315" t="str">
            <v>YOGEN FRUZ GROUP (PREGEL)</v>
          </cell>
          <cell r="N315" t="str">
            <v>GFS</v>
          </cell>
          <cell r="O315" t="str">
            <v>1417738</v>
          </cell>
          <cell r="P315" t="str">
            <v>12X1KG</v>
          </cell>
          <cell r="Q315">
            <v>12000</v>
          </cell>
          <cell r="R315" t="str">
            <v>g</v>
          </cell>
          <cell r="S315">
            <v>297.79000000000002</v>
          </cell>
          <cell r="T315">
            <v>2.4815833333333336E-2</v>
          </cell>
        </row>
        <row r="316">
          <cell r="K316" t="str">
            <v>N/A</v>
          </cell>
          <cell r="L316" t="str">
            <v>Red Marachino Cherries, Stemless</v>
          </cell>
          <cell r="M316" t="str">
            <v>ROLAND</v>
          </cell>
          <cell r="N316" t="str">
            <v>GFS</v>
          </cell>
          <cell r="O316" t="str">
            <v>1463924</v>
          </cell>
          <cell r="P316" t="str">
            <v>6X64OZ</v>
          </cell>
          <cell r="Q316">
            <v>10886.400000000001</v>
          </cell>
          <cell r="R316" t="str">
            <v>g</v>
          </cell>
          <cell r="S316">
            <v>132.94</v>
          </cell>
          <cell r="T316">
            <v>1.2211566725455612E-2</v>
          </cell>
        </row>
        <row r="317">
          <cell r="K317" t="str">
            <v>N/A</v>
          </cell>
          <cell r="L317" t="str">
            <v>cake plastic container 6" (Plain)</v>
          </cell>
          <cell r="M317" t="str">
            <v>SWEET JESUS</v>
          </cell>
          <cell r="N317" t="str">
            <v>GFS</v>
          </cell>
          <cell r="O317" t="str">
            <v>1481430</v>
          </cell>
          <cell r="P317" t="str">
            <v>1X100UN</v>
          </cell>
          <cell r="Q317">
            <v>100</v>
          </cell>
          <cell r="R317" t="str">
            <v>UN</v>
          </cell>
          <cell r="S317">
            <v>140.47</v>
          </cell>
          <cell r="T317">
            <v>1.4047000000000001</v>
          </cell>
        </row>
        <row r="318">
          <cell r="K318" t="str">
            <v>N/A</v>
          </cell>
          <cell r="L318" t="str">
            <v>cake plastic container 7" (Plain)</v>
          </cell>
          <cell r="M318" t="str">
            <v>SWEET JESUS</v>
          </cell>
          <cell r="N318" t="str">
            <v>GFS</v>
          </cell>
          <cell r="O318" t="str">
            <v>1481449</v>
          </cell>
          <cell r="P318" t="str">
            <v>1X100UN</v>
          </cell>
          <cell r="Q318">
            <v>100</v>
          </cell>
          <cell r="R318" t="str">
            <v>UN</v>
          </cell>
          <cell r="S318">
            <v>108.3</v>
          </cell>
          <cell r="T318">
            <v>1.083</v>
          </cell>
        </row>
        <row r="319">
          <cell r="K319" t="str">
            <v>N/A</v>
          </cell>
          <cell r="L319" t="str">
            <v>cake plastic container 9" (Plain)</v>
          </cell>
          <cell r="M319" t="str">
            <v>SWEET JESUS</v>
          </cell>
          <cell r="N319" t="str">
            <v>GFS</v>
          </cell>
          <cell r="O319" t="str">
            <v>1481450</v>
          </cell>
          <cell r="P319" t="str">
            <v>1X50UN</v>
          </cell>
          <cell r="Q319">
            <v>50</v>
          </cell>
          <cell r="R319" t="str">
            <v>UN</v>
          </cell>
          <cell r="S319">
            <v>172.95</v>
          </cell>
          <cell r="T319">
            <v>3.4589999999999996</v>
          </cell>
        </row>
        <row r="320">
          <cell r="K320" t="str">
            <v>N/A</v>
          </cell>
          <cell r="L320" t="str">
            <v xml:space="preserve">Tabasco, Scorpion </v>
          </cell>
          <cell r="M320" t="str">
            <v>TABASCO</v>
          </cell>
          <cell r="N320" t="str">
            <v>AMAZON/GFS</v>
          </cell>
          <cell r="O320">
            <v>1366108</v>
          </cell>
          <cell r="P320" t="str">
            <v>148ML</v>
          </cell>
          <cell r="Q320">
            <v>148</v>
          </cell>
          <cell r="R320" t="str">
            <v>g</v>
          </cell>
          <cell r="S320">
            <v>23.99</v>
          </cell>
          <cell r="T320">
            <v>0.16209459459459458</v>
          </cell>
        </row>
        <row r="321">
          <cell r="K321" t="str">
            <v>N/A</v>
          </cell>
          <cell r="L321" t="str">
            <v>Kale Powder</v>
          </cell>
          <cell r="M321" t="str">
            <v>TOOTSI IMPEX</v>
          </cell>
          <cell r="N321" t="str">
            <v>GFS</v>
          </cell>
          <cell r="O321" t="str">
            <v>1400217</v>
          </cell>
          <cell r="P321" t="str">
            <v>6.61LB</v>
          </cell>
          <cell r="Q321">
            <v>2998.2298999999998</v>
          </cell>
          <cell r="R321" t="str">
            <v>g</v>
          </cell>
          <cell r="S321">
            <v>206.96</v>
          </cell>
          <cell r="T321">
            <v>6.9027395130706964E-2</v>
          </cell>
        </row>
        <row r="322">
          <cell r="K322" t="str">
            <v>N/A</v>
          </cell>
          <cell r="L322" t="str">
            <v>Roasted Almond</v>
          </cell>
          <cell r="M322" t="str">
            <v>TROPHY FOODS</v>
          </cell>
          <cell r="N322" t="str">
            <v>GFS</v>
          </cell>
          <cell r="O322" t="str">
            <v>1155824</v>
          </cell>
          <cell r="P322" t="str">
            <v>1X3KG</v>
          </cell>
          <cell r="Q322">
            <v>3000</v>
          </cell>
          <cell r="R322" t="str">
            <v>g</v>
          </cell>
          <cell r="S322">
            <v>85.68</v>
          </cell>
          <cell r="T322">
            <v>2.8560000000000002E-2</v>
          </cell>
        </row>
        <row r="323">
          <cell r="K323" t="str">
            <v>N/A</v>
          </cell>
          <cell r="L323" t="str">
            <v>Pandan Flavouring</v>
          </cell>
          <cell r="M323" t="str">
            <v>UBE BUTTERFLY</v>
          </cell>
          <cell r="N323" t="str">
            <v>HEAD OFFICE (AMAZON)</v>
          </cell>
          <cell r="O323" t="str">
            <v>N/A</v>
          </cell>
          <cell r="P323" t="str">
            <v>60ML</v>
          </cell>
          <cell r="Q323">
            <v>60</v>
          </cell>
          <cell r="R323" t="str">
            <v>g</v>
          </cell>
          <cell r="S323">
            <v>22.96</v>
          </cell>
          <cell r="T323">
            <v>0.38266666666666665</v>
          </cell>
        </row>
        <row r="324">
          <cell r="K324" t="str">
            <v>N/A</v>
          </cell>
          <cell r="L324" t="str">
            <v>Waffle Nacho</v>
          </cell>
          <cell r="M324" t="str">
            <v>WONDERLAND FOOD</v>
          </cell>
          <cell r="N324" t="str">
            <v>GFS</v>
          </cell>
          <cell r="O324" t="str">
            <v>TBD</v>
          </cell>
          <cell r="P324" t="str">
            <v>60ML</v>
          </cell>
          <cell r="Q324">
            <v>60</v>
          </cell>
          <cell r="R324" t="str">
            <v>g</v>
          </cell>
          <cell r="S324">
            <v>22.96</v>
          </cell>
          <cell r="T324">
            <v>0</v>
          </cell>
        </row>
        <row r="325">
          <cell r="K325" t="str">
            <v>N/A</v>
          </cell>
          <cell r="L325" t="str">
            <v>Crispy Crepes</v>
          </cell>
          <cell r="M325" t="str">
            <v>BARRY CALLEBAUT</v>
          </cell>
          <cell r="N325" t="str">
            <v>GFS</v>
          </cell>
          <cell r="O325" t="str">
            <v>1442351</v>
          </cell>
          <cell r="P325" t="str">
            <v>4X2.5KG</v>
          </cell>
          <cell r="Q325">
            <v>10000</v>
          </cell>
          <cell r="R325" t="str">
            <v>g</v>
          </cell>
          <cell r="S325">
            <v>186.45</v>
          </cell>
          <cell r="T325">
            <v>1.8644999999999998E-2</v>
          </cell>
        </row>
        <row r="326">
          <cell r="K326" t="str">
            <v>130200269</v>
          </cell>
          <cell r="L326" t="str">
            <v>Aiyu Flavor Powder</v>
          </cell>
          <cell r="M326" t="str">
            <v>YOGEN FRUZ GROUP (BODUO)</v>
          </cell>
          <cell r="N326" t="str">
            <v>BODUO</v>
          </cell>
          <cell r="O326" t="str">
            <v>130200269</v>
          </cell>
          <cell r="P326" t="str">
            <v>15X1KG</v>
          </cell>
          <cell r="Q326">
            <v>15000</v>
          </cell>
          <cell r="R326" t="str">
            <v>g</v>
          </cell>
          <cell r="S326">
            <v>204</v>
          </cell>
          <cell r="T326">
            <v>1.3599999999999999E-2</v>
          </cell>
        </row>
        <row r="327">
          <cell r="K327" t="str">
            <v>132200004</v>
          </cell>
          <cell r="L327" t="str">
            <v>Crystal Ball Boba</v>
          </cell>
          <cell r="M327" t="str">
            <v>YOGEN FRUZ GROUP (BODUO)</v>
          </cell>
          <cell r="N327" t="str">
            <v>BODUO</v>
          </cell>
          <cell r="O327" t="str">
            <v>132200004</v>
          </cell>
          <cell r="P327" t="str">
            <v>10X2KG</v>
          </cell>
          <cell r="Q327">
            <v>20000</v>
          </cell>
          <cell r="R327" t="str">
            <v>g</v>
          </cell>
          <cell r="S327">
            <v>87</v>
          </cell>
          <cell r="T327">
            <v>4.3499999999999997E-3</v>
          </cell>
        </row>
        <row r="328">
          <cell r="K328" t="str">
            <v>130200004</v>
          </cell>
          <cell r="L328" t="str">
            <v>Pudding Flavor Powder</v>
          </cell>
          <cell r="M328" t="str">
            <v>YOGEN FRUZ GROUP (BODUO)</v>
          </cell>
          <cell r="N328" t="str">
            <v>BODUO</v>
          </cell>
          <cell r="O328" t="str">
            <v>130200004</v>
          </cell>
          <cell r="P328" t="str">
            <v>15X1KG</v>
          </cell>
          <cell r="Q328">
            <v>15000</v>
          </cell>
          <cell r="R328" t="str">
            <v>g</v>
          </cell>
          <cell r="S328">
            <v>300</v>
          </cell>
          <cell r="T328">
            <v>0.02</v>
          </cell>
        </row>
        <row r="329">
          <cell r="K329" t="str">
            <v>131800019</v>
          </cell>
          <cell r="L329" t="str">
            <v>White Mochi Premixed Powder</v>
          </cell>
          <cell r="M329" t="str">
            <v>YOGEN FRUZ GROUP (BODUO)</v>
          </cell>
          <cell r="N329" t="str">
            <v>BODUO</v>
          </cell>
          <cell r="O329" t="str">
            <v>131800019</v>
          </cell>
          <cell r="P329" t="str">
            <v>20X1KG</v>
          </cell>
          <cell r="Q329">
            <v>20000</v>
          </cell>
          <cell r="R329" t="str">
            <v>g</v>
          </cell>
          <cell r="S329">
            <v>243</v>
          </cell>
          <cell r="T329">
            <v>1.2149999999999999E-2</v>
          </cell>
        </row>
        <row r="330">
          <cell r="K330" t="str">
            <v>N/A</v>
          </cell>
          <cell r="L330" t="str">
            <v>Lemon Crème Cookies</v>
          </cell>
          <cell r="M330" t="str">
            <v>DARE FOODS (ULTIMATE)</v>
          </cell>
          <cell r="N330" t="str">
            <v>GFS</v>
          </cell>
          <cell r="O330" t="str">
            <v>1495068</v>
          </cell>
          <cell r="P330" t="str">
            <v>12X290G</v>
          </cell>
          <cell r="Q330">
            <v>3480</v>
          </cell>
          <cell r="R330" t="str">
            <v>g</v>
          </cell>
          <cell r="S330">
            <v>46.46</v>
          </cell>
          <cell r="T330">
            <v>1.3350574712643679E-2</v>
          </cell>
        </row>
        <row r="331">
          <cell r="K331" t="str">
            <v>N/A</v>
          </cell>
          <cell r="L331" t="str">
            <v>Spicy snack mix</v>
          </cell>
          <cell r="M331" t="str">
            <v>DAVID ROBERTS</v>
          </cell>
          <cell r="N331" t="str">
            <v>GFS</v>
          </cell>
          <cell r="O331">
            <v>1343953</v>
          </cell>
          <cell r="P331" t="str">
            <v>1X10KG</v>
          </cell>
          <cell r="Q331">
            <v>10000</v>
          </cell>
          <cell r="R331" t="str">
            <v>g</v>
          </cell>
          <cell r="S331">
            <v>168.72</v>
          </cell>
          <cell r="T331">
            <v>1.6872000000000002E-2</v>
          </cell>
        </row>
        <row r="332">
          <cell r="K332" t="str">
            <v>N/A</v>
          </cell>
          <cell r="L332" t="str">
            <v>Frozen mini Pancake</v>
          </cell>
          <cell r="M332" t="str">
            <v>DOT FOODS (POFFITZ)</v>
          </cell>
          <cell r="N332" t="str">
            <v>GFS</v>
          </cell>
          <cell r="O332" t="str">
            <v>1450238</v>
          </cell>
          <cell r="P332" t="str">
            <v>6X500G</v>
          </cell>
          <cell r="Q332">
            <v>3000</v>
          </cell>
          <cell r="R332" t="str">
            <v>g</v>
          </cell>
          <cell r="S332">
            <v>44.73</v>
          </cell>
          <cell r="T332">
            <v>1.491E-2</v>
          </cell>
        </row>
        <row r="333">
          <cell r="K333" t="str">
            <v>N/A</v>
          </cell>
          <cell r="L333" t="str">
            <v>Peanut Butter Sauce, Creamy</v>
          </cell>
          <cell r="M333" t="str">
            <v>JIF</v>
          </cell>
          <cell r="N333" t="str">
            <v>GFS</v>
          </cell>
          <cell r="O333" t="str">
            <v>1424862</v>
          </cell>
          <cell r="P333" t="str">
            <v>2X2.04KG</v>
          </cell>
          <cell r="Q333">
            <v>4080</v>
          </cell>
          <cell r="R333" t="str">
            <v>g</v>
          </cell>
          <cell r="S333">
            <v>35.21</v>
          </cell>
          <cell r="T333">
            <v>8.6299019607843138E-3</v>
          </cell>
        </row>
        <row r="334">
          <cell r="K334" t="str">
            <v>N/A</v>
          </cell>
          <cell r="L334" t="str">
            <v>Granola</v>
          </cell>
          <cell r="M334" t="str">
            <v>KELLOGG'S/DOT FOODS</v>
          </cell>
          <cell r="N334" t="str">
            <v>GFS</v>
          </cell>
          <cell r="O334" t="str">
            <v>1286812</v>
          </cell>
          <cell r="P334" t="str">
            <v>4X1.4KG</v>
          </cell>
          <cell r="Q334">
            <v>5600</v>
          </cell>
          <cell r="R334" t="str">
            <v>g</v>
          </cell>
          <cell r="S334">
            <v>60.79</v>
          </cell>
          <cell r="T334">
            <v>1.0855357142857142E-2</v>
          </cell>
        </row>
        <row r="335">
          <cell r="K335" t="str">
            <v>N/A</v>
          </cell>
          <cell r="L335" t="str">
            <v>Lotus Biscoff Cookie</v>
          </cell>
          <cell r="M335" t="str">
            <v>LOTUS</v>
          </cell>
          <cell r="N335" t="str">
            <v>RCS</v>
          </cell>
          <cell r="O335" t="str">
            <v>N/A</v>
          </cell>
          <cell r="P335" t="str">
            <v>2X250G</v>
          </cell>
          <cell r="Q335">
            <v>500</v>
          </cell>
          <cell r="R335" t="str">
            <v>g</v>
          </cell>
          <cell r="S335">
            <v>6.5</v>
          </cell>
          <cell r="T335">
            <v>1.2999999999999999E-2</v>
          </cell>
        </row>
        <row r="336">
          <cell r="K336" t="str">
            <v>N/A</v>
          </cell>
          <cell r="L336" t="str">
            <v>Italian Ladyfinger</v>
          </cell>
          <cell r="M336" t="str">
            <v>MATILDE VICENZOI</v>
          </cell>
          <cell r="N336" t="str">
            <v>WALMART</v>
          </cell>
          <cell r="O336" t="str">
            <v>N/A</v>
          </cell>
          <cell r="P336" t="str">
            <v>300G</v>
          </cell>
          <cell r="Q336">
            <v>350</v>
          </cell>
          <cell r="R336" t="str">
            <v>g</v>
          </cell>
          <cell r="S336">
            <v>2.97</v>
          </cell>
          <cell r="T336">
            <v>8.4857142857142857E-3</v>
          </cell>
        </row>
        <row r="337">
          <cell r="K337" t="str">
            <v>N/A</v>
          </cell>
          <cell r="L337" t="str">
            <v>Graham wafer cookies</v>
          </cell>
          <cell r="M337" t="str">
            <v>MONDELEZ INT'L</v>
          </cell>
          <cell r="N337" t="str">
            <v>GFS</v>
          </cell>
          <cell r="O337" t="str">
            <v>1236363</v>
          </cell>
          <cell r="P337" t="str">
            <v>1X6.37KG</v>
          </cell>
          <cell r="Q337">
            <v>6370</v>
          </cell>
          <cell r="R337" t="str">
            <v>g</v>
          </cell>
          <cell r="S337">
            <v>35.729999999999997</v>
          </cell>
          <cell r="T337">
            <v>5.6091051805337517E-3</v>
          </cell>
        </row>
        <row r="338">
          <cell r="K338" t="str">
            <v>N/A</v>
          </cell>
          <cell r="L338" t="str">
            <v>Honey &amp; Oat Granola</v>
          </cell>
          <cell r="M338" t="str">
            <v>NATURE VALLEY</v>
          </cell>
          <cell r="N338" t="str">
            <v>WALMART</v>
          </cell>
          <cell r="O338" t="str">
            <v>N/A</v>
          </cell>
          <cell r="P338" t="str">
            <v>481G</v>
          </cell>
          <cell r="Q338">
            <v>481</v>
          </cell>
          <cell r="R338" t="str">
            <v>g</v>
          </cell>
          <cell r="S338">
            <v>7.47</v>
          </cell>
          <cell r="T338">
            <v>1.553014553014553E-2</v>
          </cell>
        </row>
        <row r="339">
          <cell r="K339" t="str">
            <v>N/A</v>
          </cell>
          <cell r="L339" t="str">
            <v>Blue Spirulina Powder</v>
          </cell>
          <cell r="M339" t="str">
            <v>NATUREGRAIL</v>
          </cell>
          <cell r="N339" t="str">
            <v>AMAZON</v>
          </cell>
          <cell r="O339" t="str">
            <v>N/A</v>
          </cell>
          <cell r="P339" t="str">
            <v>30G</v>
          </cell>
          <cell r="Q339">
            <v>30</v>
          </cell>
          <cell r="R339" t="str">
            <v>g</v>
          </cell>
          <cell r="S339">
            <v>24.99</v>
          </cell>
          <cell r="T339">
            <v>0.83299999999999996</v>
          </cell>
        </row>
        <row r="340">
          <cell r="K340" t="str">
            <v>N/A</v>
          </cell>
          <cell r="L340" t="str">
            <v>Dried Blueberries</v>
          </cell>
          <cell r="M340" t="str">
            <v>PACKER LABEL</v>
          </cell>
          <cell r="N340" t="str">
            <v>GFS</v>
          </cell>
          <cell r="O340" t="str">
            <v>1687306</v>
          </cell>
          <cell r="P340" t="str">
            <v>10LBS</v>
          </cell>
          <cell r="Q340">
            <v>4535.8999999999996</v>
          </cell>
          <cell r="R340" t="str">
            <v>g</v>
          </cell>
          <cell r="S340">
            <v>147.4</v>
          </cell>
          <cell r="T340">
            <v>3.2496307237813889E-2</v>
          </cell>
        </row>
        <row r="341">
          <cell r="K341" t="str">
            <v>N/A</v>
          </cell>
          <cell r="L341" t="str">
            <v>Decadent Cookies</v>
          </cell>
          <cell r="M341" t="str">
            <v>PC</v>
          </cell>
          <cell r="N341" t="str">
            <v>RCS</v>
          </cell>
          <cell r="O341" t="str">
            <v>N/A</v>
          </cell>
          <cell r="P341" t="str">
            <v>500G</v>
          </cell>
          <cell r="Q341">
            <v>500</v>
          </cell>
          <cell r="R341" t="str">
            <v>g</v>
          </cell>
          <cell r="S341">
            <v>6.29</v>
          </cell>
          <cell r="T341">
            <v>1.2580000000000001E-2</v>
          </cell>
        </row>
        <row r="342">
          <cell r="K342" t="str">
            <v>N/A</v>
          </cell>
          <cell r="L342" t="str">
            <v>Gingersnap Cookies</v>
          </cell>
          <cell r="M342" t="str">
            <v>PC</v>
          </cell>
          <cell r="N342" t="str">
            <v>RCS</v>
          </cell>
          <cell r="O342" t="str">
            <v>N/A</v>
          </cell>
          <cell r="P342" t="str">
            <v>350G</v>
          </cell>
          <cell r="Q342">
            <v>350</v>
          </cell>
          <cell r="R342" t="str">
            <v>g</v>
          </cell>
          <cell r="S342">
            <v>4.49</v>
          </cell>
          <cell r="T342">
            <v>1.2828571428571429E-2</v>
          </cell>
        </row>
        <row r="343">
          <cell r="K343" t="str">
            <v>N/A</v>
          </cell>
          <cell r="L343" t="str">
            <v>Mint Biscuits</v>
          </cell>
          <cell r="M343" t="str">
            <v>PC</v>
          </cell>
          <cell r="N343" t="str">
            <v>RCS</v>
          </cell>
          <cell r="O343" t="str">
            <v>N/A</v>
          </cell>
          <cell r="P343" t="str">
            <v>240G</v>
          </cell>
          <cell r="Q343">
            <v>240</v>
          </cell>
          <cell r="R343" t="str">
            <v>g</v>
          </cell>
          <cell r="S343">
            <v>4.49</v>
          </cell>
          <cell r="T343">
            <v>1.8708333333333334E-2</v>
          </cell>
        </row>
        <row r="344">
          <cell r="K344" t="str">
            <v>N/A</v>
          </cell>
          <cell r="L344" t="str">
            <v>Butterfinger, Chopped</v>
          </cell>
          <cell r="M344" t="str">
            <v>DOT FOODS (T.R. TOPPERS)</v>
          </cell>
          <cell r="N344" t="str">
            <v>GFS</v>
          </cell>
          <cell r="O344" t="str">
            <v>1261008</v>
          </cell>
          <cell r="P344" t="str">
            <v>2x5LB</v>
          </cell>
          <cell r="Q344">
            <v>4535.8999999999996</v>
          </cell>
          <cell r="R344" t="str">
            <v>g</v>
          </cell>
          <cell r="S344">
            <v>80.14</v>
          </cell>
          <cell r="T344">
            <v>1.7667938005687958E-2</v>
          </cell>
        </row>
        <row r="345">
          <cell r="K345" t="str">
            <v>N/A</v>
          </cell>
          <cell r="L345" t="str">
            <v>Seasalt Caramel Truffle Shelf Stable</v>
          </cell>
          <cell r="M345" t="str">
            <v>DOT FOODS (T.R. TOPPERS)</v>
          </cell>
          <cell r="N345" t="str">
            <v>GFS</v>
          </cell>
          <cell r="O345" t="str">
            <v>1438709</v>
          </cell>
          <cell r="P345" t="str">
            <v>10LBS</v>
          </cell>
          <cell r="Q345">
            <v>4535.8999999999996</v>
          </cell>
          <cell r="R345" t="str">
            <v>g</v>
          </cell>
          <cell r="S345">
            <v>76.06</v>
          </cell>
          <cell r="T345">
            <v>1.676844727617452E-2</v>
          </cell>
        </row>
        <row r="346">
          <cell r="K346" t="str">
            <v>N/A</v>
          </cell>
          <cell r="L346" t="str">
            <v>Snickers, Chopped</v>
          </cell>
          <cell r="M346" t="str">
            <v>DOT FOODS (T.R. TOPPERS)</v>
          </cell>
          <cell r="N346" t="str">
            <v>GFS</v>
          </cell>
          <cell r="O346">
            <v>1228638</v>
          </cell>
          <cell r="P346" t="str">
            <v>2X5LB</v>
          </cell>
          <cell r="Q346">
            <v>9071.7999999999993</v>
          </cell>
          <cell r="R346" t="str">
            <v>g</v>
          </cell>
          <cell r="S346">
            <v>97.234615384615367</v>
          </cell>
          <cell r="T346">
            <v>1.0718337638022815E-2</v>
          </cell>
        </row>
        <row r="347">
          <cell r="K347" t="str">
            <v>N/A</v>
          </cell>
          <cell r="L347" t="str">
            <v>Chili Powder</v>
          </cell>
          <cell r="M347" t="str">
            <v>TRADE EAST</v>
          </cell>
          <cell r="N347" t="str">
            <v>GFS</v>
          </cell>
          <cell r="O347">
            <v>8739605</v>
          </cell>
          <cell r="P347" t="str">
            <v>600G</v>
          </cell>
          <cell r="Q347">
            <v>600</v>
          </cell>
          <cell r="R347" t="str">
            <v>g</v>
          </cell>
          <cell r="S347">
            <v>13.2</v>
          </cell>
          <cell r="T347">
            <v>2.1999999999999999E-2</v>
          </cell>
        </row>
        <row r="348">
          <cell r="K348" t="str">
            <v>PCVVYOGENFRUZ01B</v>
          </cell>
          <cell r="L348" t="str">
            <v>Unicorn Horn Cholocate</v>
          </cell>
          <cell r="M348" t="str">
            <v>YOGEN FRUZ GROUP (VINCENT SELECTION)</v>
          </cell>
          <cell r="N348" t="str">
            <v>HEAD OFFICE</v>
          </cell>
          <cell r="O348" t="str">
            <v>N/A</v>
          </cell>
          <cell r="P348" t="str">
            <v>162UN</v>
          </cell>
          <cell r="Q348">
            <v>162</v>
          </cell>
          <cell r="R348" t="str">
            <v>UN</v>
          </cell>
          <cell r="S348">
            <v>54.7</v>
          </cell>
          <cell r="T348">
            <v>0.33765432098765435</v>
          </cell>
        </row>
        <row r="349">
          <cell r="K349" t="str">
            <v>DEYOGEN01</v>
          </cell>
          <cell r="L349" t="str">
            <v>Unicorn sprinkle</v>
          </cell>
          <cell r="M349" t="str">
            <v>YOGEN FRUZ GROUP (VINCENT SELECTION)</v>
          </cell>
          <cell r="N349" t="str">
            <v>HEAD OFFICE</v>
          </cell>
          <cell r="O349" t="str">
            <v>N/A</v>
          </cell>
          <cell r="P349" t="str">
            <v>1KG/POLY BAG</v>
          </cell>
          <cell r="Q349">
            <v>1000</v>
          </cell>
          <cell r="R349" t="str">
            <v>g</v>
          </cell>
          <cell r="S349">
            <v>34</v>
          </cell>
          <cell r="T349">
            <v>3.4000000000000002E-2</v>
          </cell>
        </row>
        <row r="350">
          <cell r="K350" t="str">
            <v>N/A</v>
          </cell>
          <cell r="L350" t="str">
            <v>Dark Chocolate covered peppermint patties</v>
          </cell>
          <cell r="M350" t="str">
            <v>YORK</v>
          </cell>
          <cell r="N350" t="str">
            <v>RCS/WALMART</v>
          </cell>
          <cell r="O350" t="str">
            <v>N/A</v>
          </cell>
          <cell r="P350" t="str">
            <v>200G</v>
          </cell>
          <cell r="Q350">
            <v>200</v>
          </cell>
          <cell r="R350" t="str">
            <v>g</v>
          </cell>
          <cell r="S350">
            <v>4.29</v>
          </cell>
          <cell r="T350">
            <v>2.145E-2</v>
          </cell>
        </row>
        <row r="351">
          <cell r="K351" t="str">
            <v>N/A</v>
          </cell>
          <cell r="L351" t="str">
            <v>Cocktail Umbrella Pick</v>
          </cell>
          <cell r="M351" t="str">
            <v>AMAZON</v>
          </cell>
          <cell r="N351" t="str">
            <v>AMAZON.CA</v>
          </cell>
          <cell r="O351" t="str">
            <v>N/A</v>
          </cell>
          <cell r="P351" t="str">
            <v>144UN</v>
          </cell>
          <cell r="Q351">
            <v>144</v>
          </cell>
          <cell r="R351" t="str">
            <v>UN</v>
          </cell>
          <cell r="S351">
            <v>14.97</v>
          </cell>
          <cell r="T351">
            <v>0.10395833333333333</v>
          </cell>
        </row>
        <row r="352">
          <cell r="K352" t="str">
            <v>TP9CT-J5696</v>
          </cell>
          <cell r="L352" t="str">
            <v>9 oz Smoothie Cup (Yogen Fruz)</v>
          </cell>
          <cell r="M352" t="str">
            <v>YOGEN FRUZ GROUP (DART CANADA (SOLO))</v>
          </cell>
          <cell r="N352" t="str">
            <v>HEAD OFFICE</v>
          </cell>
          <cell r="O352" t="str">
            <v>N/A</v>
          </cell>
          <cell r="P352" t="str">
            <v>20X50UN</v>
          </cell>
          <cell r="Q352">
            <v>1000</v>
          </cell>
          <cell r="R352" t="str">
            <v>UN</v>
          </cell>
          <cell r="S352">
            <v>68.97</v>
          </cell>
          <cell r="T352">
            <v>6.8970000000000004E-2</v>
          </cell>
        </row>
        <row r="353">
          <cell r="K353" t="str">
            <v>BLU-YYSPN-300</v>
          </cell>
          <cell r="L353" t="str">
            <v>Blue Spoon (Yogurty's)</v>
          </cell>
          <cell r="M353" t="str">
            <v>YOGEN FRUZ GROUP (E2E)</v>
          </cell>
          <cell r="N353" t="str">
            <v>GFS</v>
          </cell>
          <cell r="O353" t="str">
            <v>1414630</v>
          </cell>
          <cell r="P353" t="str">
            <v>1X1000UN</v>
          </cell>
          <cell r="Q353">
            <v>1000</v>
          </cell>
          <cell r="R353" t="str">
            <v>UN</v>
          </cell>
          <cell r="S353">
            <v>42.12</v>
          </cell>
          <cell r="T353">
            <v>4.2119999999999998E-2</v>
          </cell>
        </row>
        <row r="354">
          <cell r="K354" t="str">
            <v>GRN-YYSPN-302</v>
          </cell>
          <cell r="L354" t="str">
            <v>Green Spoon (Yogurty's)</v>
          </cell>
          <cell r="M354" t="str">
            <v>YOGEN FRUZ GROUP (E2E)</v>
          </cell>
          <cell r="N354" t="str">
            <v>GFS</v>
          </cell>
          <cell r="O354" t="str">
            <v>1414664</v>
          </cell>
          <cell r="P354" t="str">
            <v>1X1000UN</v>
          </cell>
          <cell r="Q354">
            <v>1000</v>
          </cell>
          <cell r="R354" t="str">
            <v>UN</v>
          </cell>
          <cell r="S354">
            <v>42.12</v>
          </cell>
          <cell r="T354">
            <v>4.2119999999999998E-2</v>
          </cell>
        </row>
        <row r="355">
          <cell r="K355" t="str">
            <v>PUR-YYSPN-301</v>
          </cell>
          <cell r="L355" t="str">
            <v>Purple Spoon (Yogurty's)</v>
          </cell>
          <cell r="M355" t="str">
            <v>YOGEN FRUZ GROUP (E2E)</v>
          </cell>
          <cell r="N355" t="str">
            <v>GFS</v>
          </cell>
          <cell r="O355" t="str">
            <v>1414371</v>
          </cell>
          <cell r="P355" t="str">
            <v>1X1000UN</v>
          </cell>
          <cell r="Q355">
            <v>1000</v>
          </cell>
          <cell r="R355" t="str">
            <v>UN</v>
          </cell>
          <cell r="S355">
            <v>42.12</v>
          </cell>
          <cell r="T355">
            <v>4.2119999999999998E-2</v>
          </cell>
        </row>
        <row r="356">
          <cell r="K356" t="str">
            <v>PUR-YYSPN-301</v>
          </cell>
          <cell r="L356" t="str">
            <v>Cherry Puree</v>
          </cell>
          <cell r="M356" t="str">
            <v>MONIN</v>
          </cell>
          <cell r="N356" t="str">
            <v>MONIN/GFS</v>
          </cell>
          <cell r="O356" t="str">
            <v>1345208</v>
          </cell>
          <cell r="P356" t="str">
            <v>4X1L</v>
          </cell>
          <cell r="Q356">
            <v>2160</v>
          </cell>
          <cell r="R356" t="str">
            <v>g</v>
          </cell>
          <cell r="S356">
            <v>154</v>
          </cell>
          <cell r="T356">
            <v>7.1296296296296302E-2</v>
          </cell>
        </row>
        <row r="357">
          <cell r="K357" t="str">
            <v>12440136</v>
          </cell>
          <cell r="L357" t="str">
            <v>KitKat Spread</v>
          </cell>
          <cell r="M357" t="str">
            <v>NESTLE (KIT KAT)</v>
          </cell>
          <cell r="N357" t="str">
            <v>GFS</v>
          </cell>
          <cell r="O357" t="str">
            <v>1439550</v>
          </cell>
          <cell r="P357" t="str">
            <v>2X3KG</v>
          </cell>
          <cell r="Q357">
            <v>6000</v>
          </cell>
          <cell r="R357" t="str">
            <v>g</v>
          </cell>
          <cell r="S357">
            <v>94.872203389830517</v>
          </cell>
          <cell r="T357">
            <v>1.5812033898305086E-2</v>
          </cell>
        </row>
        <row r="358">
          <cell r="K358" t="str">
            <v>14973</v>
          </cell>
          <cell r="L358" t="str">
            <v>Gusto Pop Corn Paste</v>
          </cell>
          <cell r="M358" t="str">
            <v>YOGEN FRUZ GROUP (MEC3)</v>
          </cell>
          <cell r="N358" t="str">
            <v>GFS</v>
          </cell>
          <cell r="O358" t="str">
            <v>TBD</v>
          </cell>
          <cell r="P358" t="str">
            <v>2X3KG</v>
          </cell>
          <cell r="Q358">
            <v>6000</v>
          </cell>
          <cell r="R358" t="str">
            <v>g</v>
          </cell>
          <cell r="S358">
            <v>141.74</v>
          </cell>
          <cell r="T358">
            <v>2.3623333333333336E-2</v>
          </cell>
        </row>
        <row r="359">
          <cell r="K359" t="str">
            <v>14973</v>
          </cell>
          <cell r="L359" t="str">
            <v>Prontofruit Peach Paste</v>
          </cell>
          <cell r="M359" t="str">
            <v>YOGEN FRUZ GROUP (PREGEL)</v>
          </cell>
          <cell r="N359" t="str">
            <v>GFS</v>
          </cell>
          <cell r="O359" t="str">
            <v>TBD</v>
          </cell>
          <cell r="P359" t="str">
            <v>6X1.8KG</v>
          </cell>
          <cell r="Q359">
            <v>10800</v>
          </cell>
          <cell r="R359" t="str">
            <v>g</v>
          </cell>
          <cell r="S359">
            <v>647.85</v>
          </cell>
          <cell r="T359">
            <v>5.9986111111111115E-2</v>
          </cell>
        </row>
        <row r="360">
          <cell r="K360" t="str">
            <v>14973</v>
          </cell>
          <cell r="L360" t="str">
            <v>Prontofruit Peach Paste</v>
          </cell>
          <cell r="M360" t="str">
            <v>YOGEN FRUZ GROUP (PREGEL)</v>
          </cell>
          <cell r="N360" t="str">
            <v>GFS</v>
          </cell>
          <cell r="O360" t="str">
            <v>TBD</v>
          </cell>
          <cell r="P360" t="str">
            <v>6X1.8KG</v>
          </cell>
          <cell r="Q360">
            <v>10800</v>
          </cell>
          <cell r="R360" t="str">
            <v>g</v>
          </cell>
          <cell r="S360">
            <v>647.85</v>
          </cell>
          <cell r="T360">
            <v>5.9986111111111115E-2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FS EFFECTIVE 05-15-2023"/>
      <sheetName val="GFS EFFECTIVE 04-01-2022"/>
      <sheetName val="YF Markup Factors 05-15-2023"/>
      <sheetName val="Mini Rebate Factors 01-15-2024"/>
      <sheetName val="Robot Rebate Factors 01-15-2024"/>
      <sheetName val="PAD Report part 01-12-2024"/>
      <sheetName val="Vendor Price List 11-16-2023"/>
      <sheetName val="YF HO Rebate 06-10-2022"/>
    </sheetNames>
    <sheetDataSet>
      <sheetData sheetId="0" refreshError="1">
        <row r="1">
          <cell r="B1" t="str">
            <v>Yogen Fruz Canada Inc.</v>
          </cell>
          <cell r="C1"/>
          <cell r="E1">
            <v>53.02</v>
          </cell>
          <cell r="F1" t="str">
            <v>Notes:</v>
          </cell>
          <cell r="G1" t="str">
            <v>Delivery Fees to Stores factored in GFS Markup</v>
          </cell>
          <cell r="R1"/>
          <cell r="S1" t="str">
            <v>STONECAP QUOTE</v>
          </cell>
          <cell r="T1"/>
          <cell r="U1"/>
          <cell r="V1" t="str">
            <v>DISTRIBUTOR MARKUP</v>
          </cell>
          <cell r="W1"/>
          <cell r="Z1" t="str">
            <v>REBATE</v>
          </cell>
          <cell r="AA1" t="str">
            <v>MINI</v>
          </cell>
          <cell r="AB1"/>
          <cell r="AC1" t="str">
            <v>CINEPLEX</v>
          </cell>
          <cell r="AD1"/>
          <cell r="AE1" t="str">
            <v>GH</v>
          </cell>
          <cell r="AF1"/>
          <cell r="AG1" t="str">
            <v>FROYO ROBOT</v>
          </cell>
          <cell r="AH1"/>
          <cell r="AI1" t="str">
            <v>SLBR</v>
          </cell>
          <cell r="AJ1"/>
          <cell r="AK1" t="str">
            <v>KAYLA</v>
          </cell>
        </row>
        <row r="2">
          <cell r="C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 t="str">
            <v>TRANSPRO</v>
          </cell>
          <cell r="S2">
            <v>0.21360000000000001</v>
          </cell>
          <cell r="T2" t="str">
            <v>/KG</v>
          </cell>
          <cell r="U2"/>
          <cell r="V2" t="str">
            <v>CONTRACT</v>
          </cell>
          <cell r="W2" t="str">
            <v>15%/16%</v>
          </cell>
          <cell r="X2"/>
          <cell r="Y2"/>
          <cell r="Z2" t="str">
            <v>BASE</v>
          </cell>
          <cell r="AA2">
            <v>0.06</v>
          </cell>
          <cell r="AB2"/>
          <cell r="AC2">
            <v>0.06</v>
          </cell>
          <cell r="AD2"/>
          <cell r="AE2">
            <v>0.06</v>
          </cell>
          <cell r="AF2"/>
          <cell r="AG2">
            <v>0.06</v>
          </cell>
          <cell r="AH2"/>
          <cell r="AI2">
            <v>0</v>
          </cell>
          <cell r="AJ2"/>
          <cell r="AK2">
            <v>0.05</v>
          </cell>
          <cell r="AL2"/>
        </row>
        <row r="3">
          <cell r="C3">
            <v>45302</v>
          </cell>
          <cell r="D3"/>
          <cell r="E3" t="str">
            <v>CONTRACT PRICE: DART, ECOLAB, ESSITY</v>
          </cell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 t="str">
            <v>VERSA COLD</v>
          </cell>
          <cell r="S3">
            <v>0.21360000000000001</v>
          </cell>
          <cell r="T3" t="str">
            <v>/KG</v>
          </cell>
          <cell r="U3"/>
          <cell r="V3" t="str">
            <v>IFI - GFS STOCK</v>
          </cell>
          <cell r="W3">
            <v>0.16</v>
          </cell>
          <cell r="X3"/>
          <cell r="Y3"/>
          <cell r="Z3" t="str">
            <v>PKG</v>
          </cell>
          <cell r="AA3">
            <v>0</v>
          </cell>
          <cell r="AB3"/>
          <cell r="AC3">
            <v>0</v>
          </cell>
          <cell r="AD3"/>
          <cell r="AE3">
            <v>2.5</v>
          </cell>
          <cell r="AF3"/>
          <cell r="AG3">
            <v>0</v>
          </cell>
          <cell r="AH3"/>
          <cell r="AI3">
            <v>0</v>
          </cell>
          <cell r="AJ3"/>
          <cell r="AK3">
            <v>0.05</v>
          </cell>
          <cell r="AL3"/>
        </row>
        <row r="4">
          <cell r="D4" t="str">
            <v>FOR INTERNAL ONLY</v>
          </cell>
          <cell r="F4"/>
          <cell r="G4"/>
          <cell r="H4"/>
          <cell r="I4"/>
          <cell r="J4" t="str">
            <v>FOR INTERNAL ONLY</v>
          </cell>
          <cell r="K4"/>
          <cell r="L4"/>
          <cell r="M4"/>
          <cell r="N4"/>
          <cell r="O4"/>
          <cell r="P4"/>
          <cell r="Q4"/>
          <cell r="R4" t="str">
            <v>OTHER</v>
          </cell>
          <cell r="S4" t="str">
            <v>TBD</v>
          </cell>
          <cell r="T4" t="str">
            <v>/KG</v>
          </cell>
          <cell r="U4"/>
          <cell r="V4" t="str">
            <v>IFI - GFS SO</v>
          </cell>
          <cell r="W4">
            <v>0.18</v>
          </cell>
          <cell r="X4"/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 t="str">
            <v>FOR INTERNAL ONLY</v>
          </cell>
        </row>
        <row r="5">
          <cell r="C5" t="str">
            <v>DIST.
ITEM
NO.</v>
          </cell>
          <cell r="D5" t="str">
            <v>PRICE STATUS</v>
          </cell>
          <cell r="E5" t="str">
            <v>ITEM DESCRIPTION</v>
          </cell>
          <cell r="F5" t="str">
            <v>VENDOR</v>
          </cell>
          <cell r="G5" t="str">
            <v>YF VENDOR
MOQ</v>
          </cell>
          <cell r="H5" t="str">
            <v>GFS
GW
(KG)
1KG=
2.20462LB</v>
          </cell>
          <cell r="I5" t="str">
            <v>PACK
SIZE</v>
          </cell>
          <cell r="J5" t="str">
            <v>COST
PER UNIT
(CAD)</v>
          </cell>
          <cell r="K5" t="str">
            <v>COST 
PER CASE
ORG CUR</v>
          </cell>
          <cell r="L5" t="str">
            <v>Exchange Rate</v>
          </cell>
          <cell r="M5" t="str">
            <v>COST 
PER CASE
(CAD)</v>
          </cell>
          <cell r="N5" t="str">
            <v>YF MARK-UP</v>
          </cell>
          <cell r="O5"/>
          <cell r="P5" t="str">
            <v>STORAGE &amp; HANDLING</v>
          </cell>
          <cell r="Q5" t="str">
            <v>FREIGHT IN</v>
          </cell>
          <cell r="R5" t="str">
            <v>DISTRIBUTOR BUY PRICE
(CAD)
EFFECTIVE
5/15/2023</v>
          </cell>
          <cell r="S5" t="str">
            <v>GFS PICK UP (FREIGHT) COST</v>
          </cell>
          <cell r="T5" t="str">
            <v>GFS LANDED COST</v>
          </cell>
          <cell r="U5" t="str">
            <v>GFS DELIVERY FEE TO STORES (SEE NOTES)</v>
          </cell>
          <cell r="V5" t="str">
            <v>GFS MARKUP</v>
          </cell>
          <cell r="W5"/>
          <cell r="X5" t="str">
            <v>FRANCHISEE PRICE
(CAD)
EFFECTIVE
05/15/2023</v>
          </cell>
          <cell r="Y5" t="str">
            <v>FRANCHISEE PRICE 
PER UNIT
(CAD)</v>
          </cell>
          <cell r="Z5" t="str">
            <v>YF/YY MINI REBATE</v>
          </cell>
          <cell r="AA5" t="str">
            <v>MINI (LICENSEE) PRICE</v>
          </cell>
          <cell r="AB5" t="str">
            <v>CINEPLEX REBATE</v>
          </cell>
          <cell r="AC5" t="str">
            <v>CINPLEX PRICE</v>
          </cell>
          <cell r="AD5" t="str">
            <v>GHOST KITCHEN REBATE</v>
          </cell>
          <cell r="AE5" t="str">
            <v>GHOST KITCHEN PRICE</v>
          </cell>
          <cell r="AF5" t="str">
            <v>FROYO ROBOT REBATE</v>
          </cell>
          <cell r="AG5" t="str">
            <v>FROYO ROBOT PRICE</v>
          </cell>
          <cell r="AH5" t="str">
            <v>ST LOUIS REBATE</v>
          </cell>
          <cell r="AI5" t="str">
            <v>ST LOUIS PRICE</v>
          </cell>
          <cell r="AJ5" t="str">
            <v>5% Transfer Pricing (Added to Case Cost+YF Markup)</v>
          </cell>
          <cell r="AK5" t="str">
            <v>KAYLA PRICE (CAD)
FOB Dry/Frzn Warehouse</v>
          </cell>
          <cell r="AL5" t="str">
            <v>REBATE</v>
          </cell>
        </row>
        <row r="6"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 t="str">
            <v>Regular</v>
          </cell>
        </row>
        <row r="7"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 t="str">
            <v>$</v>
          </cell>
          <cell r="O7" t="str">
            <v>%</v>
          </cell>
          <cell r="P7"/>
          <cell r="Q7"/>
          <cell r="R7"/>
          <cell r="S7"/>
          <cell r="T7"/>
          <cell r="U7"/>
          <cell r="V7" t="str">
            <v>$</v>
          </cell>
          <cell r="W7" t="str">
            <v>%</v>
          </cell>
          <cell r="X7"/>
          <cell r="Y7"/>
          <cell r="Z7"/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>
            <v>0.02</v>
          </cell>
        </row>
        <row r="8"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</row>
        <row r="9">
          <cell r="C9" t="str">
            <v/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</row>
        <row r="10">
          <cell r="C10" t="str">
            <v>1424889</v>
          </cell>
          <cell r="D10"/>
          <cell r="E10" t="str">
            <v>YF Low Fat Vanilla Tub</v>
          </cell>
          <cell r="F10" t="str">
            <v>SHAW'S</v>
          </cell>
          <cell r="G10" t="str">
            <v>80 (CAN BE MIX FLAVOR, 20 TUBS / FLAVOR)</v>
          </cell>
          <cell r="H10">
            <v>7.19</v>
          </cell>
          <cell r="I10" t="str">
            <v>1X11.4L</v>
          </cell>
          <cell r="J10">
            <v>22.1</v>
          </cell>
          <cell r="K10">
            <v>22.1</v>
          </cell>
          <cell r="L10">
            <v>1</v>
          </cell>
          <cell r="M10">
            <v>22.1</v>
          </cell>
          <cell r="N10">
            <v>10.166</v>
          </cell>
          <cell r="O10">
            <v>0.45999999999999996</v>
          </cell>
          <cell r="P10">
            <v>2.5</v>
          </cell>
          <cell r="Q10">
            <v>0.65</v>
          </cell>
          <cell r="R10">
            <v>35.4</v>
          </cell>
          <cell r="S10">
            <v>1.5357840000000003</v>
          </cell>
          <cell r="T10">
            <v>36.935783999999998</v>
          </cell>
          <cell r="U10"/>
          <cell r="V10">
            <v>5.9097254399999999</v>
          </cell>
          <cell r="W10">
            <v>0.16</v>
          </cell>
          <cell r="X10">
            <v>42.845509440000001</v>
          </cell>
          <cell r="Y10">
            <v>42.845509440000001</v>
          </cell>
          <cell r="Z10">
            <v>16.25</v>
          </cell>
          <cell r="AA10">
            <v>59.095509440000001</v>
          </cell>
          <cell r="AB10">
            <v>6</v>
          </cell>
          <cell r="AC10">
            <v>48.845509440000001</v>
          </cell>
          <cell r="AD10">
            <v>20</v>
          </cell>
          <cell r="AE10">
            <v>62.845509440000001</v>
          </cell>
          <cell r="AF10"/>
          <cell r="AG10"/>
          <cell r="AH10"/>
          <cell r="AI10"/>
          <cell r="AJ10">
            <v>1.6133000000000004</v>
          </cell>
          <cell r="AK10">
            <v>37</v>
          </cell>
          <cell r="AL10">
            <v>0.85691018880000003</v>
          </cell>
        </row>
        <row r="11">
          <cell r="C11" t="str">
            <v>1425650</v>
          </cell>
          <cell r="D11"/>
          <cell r="E11" t="str">
            <v>YF Low Fat Chocolate Tub</v>
          </cell>
          <cell r="F11" t="str">
            <v>SHAW'S</v>
          </cell>
          <cell r="G11" t="str">
            <v>80 (CAN BE MIX FLAVOR, 20 TUBS / FLAVOR)</v>
          </cell>
          <cell r="H11">
            <v>7.19</v>
          </cell>
          <cell r="I11" t="str">
            <v>1X11.4L</v>
          </cell>
          <cell r="J11">
            <v>22.07</v>
          </cell>
          <cell r="K11">
            <v>22.07</v>
          </cell>
          <cell r="L11">
            <v>1</v>
          </cell>
          <cell r="M11">
            <v>22.07</v>
          </cell>
          <cell r="N11">
            <v>10.152200000000001</v>
          </cell>
          <cell r="O11">
            <v>0.46</v>
          </cell>
          <cell r="P11">
            <v>2.5</v>
          </cell>
          <cell r="Q11">
            <v>0.65</v>
          </cell>
          <cell r="R11">
            <v>35.4</v>
          </cell>
          <cell r="S11">
            <v>1.5357840000000003</v>
          </cell>
          <cell r="T11">
            <v>36.935783999999998</v>
          </cell>
          <cell r="U11"/>
          <cell r="V11">
            <v>5.9097254399999999</v>
          </cell>
          <cell r="W11">
            <v>0.16</v>
          </cell>
          <cell r="X11">
            <v>42.845509440000001</v>
          </cell>
          <cell r="Y11">
            <v>42.845509440000001</v>
          </cell>
          <cell r="Z11">
            <v>16.25</v>
          </cell>
          <cell r="AA11">
            <v>59.095509440000001</v>
          </cell>
          <cell r="AB11">
            <v>6</v>
          </cell>
          <cell r="AC11">
            <v>48.845509440000001</v>
          </cell>
          <cell r="AD11">
            <v>20</v>
          </cell>
          <cell r="AE11">
            <v>62.845509440000001</v>
          </cell>
          <cell r="AF11"/>
          <cell r="AG11"/>
          <cell r="AH11"/>
          <cell r="AI11"/>
          <cell r="AJ11">
            <v>1.61111</v>
          </cell>
          <cell r="AK11">
            <v>37</v>
          </cell>
          <cell r="AL11">
            <v>0.85691018880000003</v>
          </cell>
        </row>
        <row r="12">
          <cell r="C12" t="str">
            <v>1430241</v>
          </cell>
          <cell r="D12"/>
          <cell r="E12" t="str">
            <v>YF NSA Vanilla Tub</v>
          </cell>
          <cell r="F12" t="str">
            <v>SHAW'S</v>
          </cell>
          <cell r="G12" t="str">
            <v>80 (CAN BE MIX FLAVOR, 20 TUBS / FLAVOR)</v>
          </cell>
          <cell r="H12">
            <v>6.57</v>
          </cell>
          <cell r="I12" t="str">
            <v>1X11.4L</v>
          </cell>
          <cell r="J12">
            <v>30.72</v>
          </cell>
          <cell r="K12">
            <v>30.72</v>
          </cell>
          <cell r="L12">
            <v>1</v>
          </cell>
          <cell r="M12">
            <v>30.72</v>
          </cell>
          <cell r="N12">
            <v>6.1440000000000001</v>
          </cell>
          <cell r="O12">
            <v>0.2</v>
          </cell>
          <cell r="P12">
            <v>2.5</v>
          </cell>
          <cell r="Q12">
            <v>0.65</v>
          </cell>
          <cell r="R12">
            <v>40</v>
          </cell>
          <cell r="S12">
            <v>1.4033520000000002</v>
          </cell>
          <cell r="T12">
            <v>41.403351999999998</v>
          </cell>
          <cell r="U12"/>
          <cell r="V12">
            <v>6.6245363199999998</v>
          </cell>
          <cell r="W12">
            <v>0.16</v>
          </cell>
          <cell r="X12">
            <v>48.027888319999995</v>
          </cell>
          <cell r="Y12">
            <v>48.027888319999995</v>
          </cell>
          <cell r="Z12">
            <v>16.25</v>
          </cell>
          <cell r="AA12">
            <v>64.277888319999988</v>
          </cell>
          <cell r="AB12">
            <v>6</v>
          </cell>
          <cell r="AC12">
            <v>54.027888319999995</v>
          </cell>
          <cell r="AD12">
            <v>20</v>
          </cell>
          <cell r="AE12">
            <v>68.027888319999988</v>
          </cell>
          <cell r="AF12"/>
          <cell r="AG12"/>
          <cell r="AH12"/>
          <cell r="AI12"/>
          <cell r="AJ12">
            <v>1.8431999999999999</v>
          </cell>
          <cell r="AK12">
            <v>41.9</v>
          </cell>
          <cell r="AL12">
            <v>0.9605577663999999</v>
          </cell>
        </row>
        <row r="13">
          <cell r="C13" t="str">
            <v>1425666</v>
          </cell>
          <cell r="D13"/>
          <cell r="E13" t="str">
            <v>YF Vanilla Sorbet Tub</v>
          </cell>
          <cell r="F13" t="str">
            <v>SHAW'S</v>
          </cell>
          <cell r="G13" t="str">
            <v>80 (CAN BE MIX FLAVOR, 20 TUBS / FLAVOR)</v>
          </cell>
          <cell r="H13">
            <v>7.19</v>
          </cell>
          <cell r="I13" t="str">
            <v>1X11.4L</v>
          </cell>
          <cell r="J13">
            <v>18.350000000000001</v>
          </cell>
          <cell r="K13">
            <v>18.350000000000001</v>
          </cell>
          <cell r="L13">
            <v>1</v>
          </cell>
          <cell r="M13">
            <v>18.350000000000001</v>
          </cell>
          <cell r="N13">
            <v>9.1750000000000007</v>
          </cell>
          <cell r="O13">
            <v>0.5</v>
          </cell>
          <cell r="P13">
            <v>2.5</v>
          </cell>
          <cell r="Q13">
            <v>0.65</v>
          </cell>
          <cell r="R13">
            <v>30.7</v>
          </cell>
          <cell r="S13">
            <v>1.5357840000000003</v>
          </cell>
          <cell r="T13">
            <v>32.235784000000002</v>
          </cell>
          <cell r="U13"/>
          <cell r="V13">
            <v>5.1577254400000001</v>
          </cell>
          <cell r="W13">
            <v>0.16</v>
          </cell>
          <cell r="X13">
            <v>37.393509440000003</v>
          </cell>
          <cell r="Y13">
            <v>37.393509440000003</v>
          </cell>
          <cell r="Z13">
            <v>16.25</v>
          </cell>
          <cell r="AA13">
            <v>53.643509440000003</v>
          </cell>
          <cell r="AB13">
            <v>6</v>
          </cell>
          <cell r="AC13">
            <v>43.393509440000003</v>
          </cell>
          <cell r="AD13">
            <v>20</v>
          </cell>
          <cell r="AE13">
            <v>57.393509440000003</v>
          </cell>
          <cell r="AF13"/>
          <cell r="AG13"/>
          <cell r="AH13"/>
          <cell r="AI13"/>
          <cell r="AJ13">
            <v>1.3762500000000002</v>
          </cell>
          <cell r="AK13">
            <v>32.1</v>
          </cell>
          <cell r="AL13">
            <v>0.74787018880000011</v>
          </cell>
        </row>
        <row r="14">
          <cell r="C14" t="str">
            <v/>
          </cell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</row>
        <row r="15">
          <cell r="C15" t="str">
            <v>1415113</v>
          </cell>
          <cell r="D15"/>
          <cell r="E15" t="str">
            <v>YF Sweet Soft serve Base Powder</v>
          </cell>
          <cell r="F15" t="str">
            <v>FROSTY BOY</v>
          </cell>
          <cell r="G15" t="str">
            <v>80 (CAN BE MIX FLAVOR, 20 TUBS / FLAVOR)</v>
          </cell>
          <cell r="H15">
            <v>12.43</v>
          </cell>
          <cell r="I15" t="str">
            <v>8X1.5KG</v>
          </cell>
          <cell r="J15">
            <v>7.6412392874999995</v>
          </cell>
          <cell r="K15">
            <v>45.170999999999999</v>
          </cell>
          <cell r="L15">
            <v>1.3532999999999999</v>
          </cell>
          <cell r="M15">
            <v>61.129914299999996</v>
          </cell>
          <cell r="N15">
            <v>37.900546865999999</v>
          </cell>
          <cell r="O15">
            <v>0.62</v>
          </cell>
          <cell r="P15">
            <v>2</v>
          </cell>
          <cell r="Q15">
            <v>7</v>
          </cell>
          <cell r="R15">
            <v>108</v>
          </cell>
          <cell r="S15">
            <v>2.6550480000000003</v>
          </cell>
          <cell r="T15">
            <v>110.65504799999999</v>
          </cell>
          <cell r="U15"/>
          <cell r="V15">
            <v>17.704807679999998</v>
          </cell>
          <cell r="W15">
            <v>0.16</v>
          </cell>
          <cell r="X15">
            <v>128.35985567999998</v>
          </cell>
          <cell r="Y15">
            <v>16.044981959999998</v>
          </cell>
          <cell r="Z15">
            <v>60</v>
          </cell>
          <cell r="AA15">
            <v>188.35985567999998</v>
          </cell>
          <cell r="AB15"/>
          <cell r="AC15"/>
          <cell r="AD15"/>
          <cell r="AE15"/>
          <cell r="AF15">
            <v>30</v>
          </cell>
          <cell r="AG15">
            <v>158.35985567999998</v>
          </cell>
          <cell r="AH15"/>
          <cell r="AI15"/>
          <cell r="AJ15">
            <v>4.9515230583000003</v>
          </cell>
          <cell r="AK15">
            <v>113</v>
          </cell>
          <cell r="AL15">
            <v>2.5671971135999998</v>
          </cell>
        </row>
        <row r="16">
          <cell r="C16" t="str">
            <v>1366332</v>
          </cell>
          <cell r="D16"/>
          <cell r="E16" t="str">
            <v>YF Neutral Soft Serve Base Powder</v>
          </cell>
          <cell r="F16" t="str">
            <v>FROSTY BOY</v>
          </cell>
          <cell r="G16" t="str">
            <v>80 (CAN BE MIX FLAVOR, 20 TUBS / FLAVOR)</v>
          </cell>
          <cell r="H16">
            <v>12.43</v>
          </cell>
          <cell r="I16" t="str">
            <v>8X1.5KG</v>
          </cell>
          <cell r="J16">
            <v>5.9266081874999994</v>
          </cell>
          <cell r="K16">
            <v>35.034999999999997</v>
          </cell>
          <cell r="L16">
            <v>1.3532999999999999</v>
          </cell>
          <cell r="M16">
            <v>47.412865499999995</v>
          </cell>
          <cell r="N16">
            <v>40.300935674999998</v>
          </cell>
          <cell r="O16">
            <v>0.85000000000000009</v>
          </cell>
          <cell r="P16">
            <v>2</v>
          </cell>
          <cell r="Q16">
            <v>7</v>
          </cell>
          <cell r="R16">
            <v>96.7</v>
          </cell>
          <cell r="S16">
            <v>2.6550480000000003</v>
          </cell>
          <cell r="T16">
            <v>99.355047999999996</v>
          </cell>
          <cell r="U16"/>
          <cell r="V16">
            <v>15.89680768</v>
          </cell>
          <cell r="W16">
            <v>0.16</v>
          </cell>
          <cell r="X16">
            <v>115.25185567999999</v>
          </cell>
          <cell r="Y16">
            <v>14.406481959999999</v>
          </cell>
          <cell r="Z16">
            <v>60</v>
          </cell>
          <cell r="AA16">
            <v>175.25185568000001</v>
          </cell>
          <cell r="AB16"/>
          <cell r="AC16"/>
          <cell r="AD16"/>
          <cell r="AE16"/>
          <cell r="AF16"/>
          <cell r="AG16"/>
          <cell r="AH16"/>
          <cell r="AI16"/>
          <cell r="AJ16">
            <v>4.3856900587499998</v>
          </cell>
          <cell r="AK16">
            <v>101.1</v>
          </cell>
          <cell r="AL16">
            <v>2.3050371136000001</v>
          </cell>
        </row>
        <row r="17">
          <cell r="C17" t="str">
            <v>1422209</v>
          </cell>
          <cell r="D17"/>
          <cell r="E17" t="str">
            <v>YF Sorbet Soft Serve Base Powder</v>
          </cell>
          <cell r="F17" t="str">
            <v>FROSTY BOY</v>
          </cell>
          <cell r="G17" t="str">
            <v>80 (CAN BE MIX FLAVOR, 20 TUBS / FLAVOR)</v>
          </cell>
          <cell r="H17">
            <v>12.43</v>
          </cell>
          <cell r="I17" t="str">
            <v>8X1.5KG</v>
          </cell>
          <cell r="J17">
            <v>6.1065970874999991</v>
          </cell>
          <cell r="K17">
            <v>36.098999999999997</v>
          </cell>
          <cell r="L17">
            <v>1.3532999999999999</v>
          </cell>
          <cell r="M17">
            <v>48.852776699999993</v>
          </cell>
          <cell r="N17">
            <v>39.082221359999998</v>
          </cell>
          <cell r="O17">
            <v>0.8</v>
          </cell>
          <cell r="P17">
            <v>2</v>
          </cell>
          <cell r="Q17">
            <v>7</v>
          </cell>
          <cell r="R17">
            <v>96.9</v>
          </cell>
          <cell r="S17">
            <v>2.6550480000000003</v>
          </cell>
          <cell r="T17">
            <v>99.555047999999999</v>
          </cell>
          <cell r="U17"/>
          <cell r="V17">
            <v>15.92880768</v>
          </cell>
          <cell r="W17">
            <v>0.16</v>
          </cell>
          <cell r="X17">
            <v>115.48385568</v>
          </cell>
          <cell r="Y17">
            <v>14.435481960000001</v>
          </cell>
          <cell r="Z17">
            <v>60</v>
          </cell>
          <cell r="AA17">
            <v>175.48385568</v>
          </cell>
          <cell r="AB17"/>
          <cell r="AC17"/>
          <cell r="AD17"/>
          <cell r="AE17"/>
          <cell r="AF17"/>
          <cell r="AG17"/>
          <cell r="AH17"/>
          <cell r="AI17"/>
          <cell r="AJ17">
            <v>4.3967499029999999</v>
          </cell>
          <cell r="AK17">
            <v>101.3</v>
          </cell>
          <cell r="AL17">
            <v>2.3096771136000003</v>
          </cell>
        </row>
        <row r="18">
          <cell r="C18" t="str">
            <v/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</row>
        <row r="19">
          <cell r="C19" t="str">
            <v>9992296</v>
          </cell>
          <cell r="D19" t="str">
            <v>CONTRACT PRICE</v>
          </cell>
          <cell r="E19" t="str">
            <v>IQF Sliced Banana</v>
          </cell>
          <cell r="F19" t="str">
            <v>ALASKO</v>
          </cell>
          <cell r="G19" t="str">
            <v>N/A</v>
          </cell>
          <cell r="H19">
            <v>5.32</v>
          </cell>
          <cell r="I19" t="str">
            <v>5X1KG</v>
          </cell>
          <cell r="J19">
            <v>3.7</v>
          </cell>
          <cell r="K19">
            <v>18.5</v>
          </cell>
          <cell r="L19">
            <v>1</v>
          </cell>
          <cell r="M19">
            <v>18.5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18.5</v>
          </cell>
          <cell r="S19">
            <v>0</v>
          </cell>
          <cell r="T19">
            <v>18.5</v>
          </cell>
          <cell r="U19"/>
          <cell r="V19">
            <v>2.7749999999999999</v>
          </cell>
          <cell r="W19">
            <v>0.15</v>
          </cell>
          <cell r="X19">
            <v>21.274999999999999</v>
          </cell>
          <cell r="Y19">
            <v>4.2549999999999999</v>
          </cell>
          <cell r="Z19">
            <v>0</v>
          </cell>
          <cell r="AA19">
            <v>21.274999999999999</v>
          </cell>
          <cell r="AB19">
            <v>0</v>
          </cell>
          <cell r="AC19">
            <v>21.274999999999999</v>
          </cell>
          <cell r="AD19">
            <v>0</v>
          </cell>
          <cell r="AE19">
            <v>21.274999999999999</v>
          </cell>
          <cell r="AF19"/>
          <cell r="AG19"/>
          <cell r="AH19"/>
          <cell r="AI19"/>
          <cell r="AJ19"/>
          <cell r="AK19"/>
          <cell r="AL19">
            <v>0.42549999999999999</v>
          </cell>
        </row>
        <row r="20">
          <cell r="C20" t="str">
            <v>1962148</v>
          </cell>
          <cell r="D20" t="str">
            <v>CONTRACT PRICE</v>
          </cell>
          <cell r="E20" t="str">
            <v>IQF Dark Sweet Cherries</v>
          </cell>
          <cell r="F20" t="str">
            <v>ALASKO</v>
          </cell>
          <cell r="G20" t="str">
            <v>N/A</v>
          </cell>
          <cell r="H20">
            <v>5.3</v>
          </cell>
          <cell r="I20" t="str">
            <v>5X1KG</v>
          </cell>
          <cell r="J20">
            <v>6.99</v>
          </cell>
          <cell r="K20">
            <v>34.950000000000003</v>
          </cell>
          <cell r="L20">
            <v>1</v>
          </cell>
          <cell r="M20">
            <v>34.950000000000003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34.950000000000003</v>
          </cell>
          <cell r="S20">
            <v>0</v>
          </cell>
          <cell r="T20">
            <v>34.950000000000003</v>
          </cell>
          <cell r="U20"/>
          <cell r="V20">
            <v>5.2425000000000006</v>
          </cell>
          <cell r="W20">
            <v>0.15</v>
          </cell>
          <cell r="X20">
            <v>40.192500000000003</v>
          </cell>
          <cell r="Y20">
            <v>8.0385000000000009</v>
          </cell>
          <cell r="Z20">
            <v>0</v>
          </cell>
          <cell r="AA20">
            <v>40.192500000000003</v>
          </cell>
          <cell r="AB20">
            <v>0</v>
          </cell>
          <cell r="AC20">
            <v>40.192500000000003</v>
          </cell>
          <cell r="AD20"/>
          <cell r="AE20"/>
          <cell r="AF20"/>
          <cell r="AG20"/>
          <cell r="AH20"/>
          <cell r="AI20"/>
          <cell r="AJ20"/>
          <cell r="AK20"/>
          <cell r="AL20">
            <v>0.80385000000000006</v>
          </cell>
        </row>
        <row r="21">
          <cell r="C21" t="str">
            <v>3399106</v>
          </cell>
          <cell r="D21" t="str">
            <v>CONTRACT PRICE</v>
          </cell>
          <cell r="E21" t="str">
            <v>IQF Sliced Peaches</v>
          </cell>
          <cell r="F21" t="str">
            <v>ALASKO</v>
          </cell>
          <cell r="G21" t="str">
            <v>N/A</v>
          </cell>
          <cell r="H21">
            <v>5.3</v>
          </cell>
          <cell r="I21" t="str">
            <v>5X1KG</v>
          </cell>
          <cell r="J21">
            <v>5.0999999999999996</v>
          </cell>
          <cell r="K21">
            <v>25.5</v>
          </cell>
          <cell r="L21">
            <v>1</v>
          </cell>
          <cell r="M21">
            <v>25.5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25.5</v>
          </cell>
          <cell r="S21">
            <v>0</v>
          </cell>
          <cell r="T21">
            <v>25.5</v>
          </cell>
          <cell r="U21"/>
          <cell r="V21">
            <v>3.8249999999999997</v>
          </cell>
          <cell r="W21">
            <v>0.15</v>
          </cell>
          <cell r="X21">
            <v>29.324999999999999</v>
          </cell>
          <cell r="Y21">
            <v>5.8650000000000002</v>
          </cell>
          <cell r="Z21">
            <v>0</v>
          </cell>
          <cell r="AA21">
            <v>29.324999999999999</v>
          </cell>
          <cell r="AB21">
            <v>0</v>
          </cell>
          <cell r="AC21">
            <v>29.324999999999999</v>
          </cell>
          <cell r="AD21">
            <v>0</v>
          </cell>
          <cell r="AE21">
            <v>29.324999999999999</v>
          </cell>
          <cell r="AF21"/>
          <cell r="AG21"/>
          <cell r="AH21"/>
          <cell r="AI21"/>
          <cell r="AJ21"/>
          <cell r="AK21"/>
          <cell r="AL21">
            <v>0.58650000000000002</v>
          </cell>
        </row>
        <row r="22">
          <cell r="C22" t="str">
            <v>NOT YET TO GFS</v>
          </cell>
          <cell r="D22" t="str">
            <v>CONTRACT PRICE</v>
          </cell>
          <cell r="E22" t="str">
            <v>IQF Pineapple Chunks</v>
          </cell>
          <cell r="F22" t="str">
            <v>ALASKO</v>
          </cell>
          <cell r="G22" t="str">
            <v>N/A</v>
          </cell>
          <cell r="H22">
            <v>10.5</v>
          </cell>
          <cell r="I22" t="str">
            <v>5X1KG</v>
          </cell>
          <cell r="J22">
            <v>5.9</v>
          </cell>
          <cell r="K22">
            <v>29.5</v>
          </cell>
          <cell r="L22">
            <v>1</v>
          </cell>
          <cell r="M22">
            <v>29.5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29.5</v>
          </cell>
          <cell r="S22">
            <v>0</v>
          </cell>
          <cell r="T22">
            <v>29.5</v>
          </cell>
          <cell r="U22"/>
          <cell r="V22">
            <v>4.4249999999999998</v>
          </cell>
          <cell r="W22">
            <v>0.15</v>
          </cell>
          <cell r="X22">
            <v>33.924999999999997</v>
          </cell>
          <cell r="Y22">
            <v>6.7849999999999993</v>
          </cell>
          <cell r="Z22">
            <v>0</v>
          </cell>
          <cell r="AA22">
            <v>33.924999999999997</v>
          </cell>
          <cell r="AB22">
            <v>0</v>
          </cell>
          <cell r="AC22">
            <v>33.924999999999997</v>
          </cell>
          <cell r="AD22">
            <v>0</v>
          </cell>
          <cell r="AE22">
            <v>33.924999999999997</v>
          </cell>
          <cell r="AF22"/>
          <cell r="AG22"/>
          <cell r="AH22"/>
          <cell r="AI22"/>
          <cell r="AJ22"/>
          <cell r="AK22"/>
          <cell r="AL22">
            <v>0.67849999999999999</v>
          </cell>
        </row>
        <row r="23">
          <cell r="C23" t="str">
            <v>1166868</v>
          </cell>
          <cell r="D23" t="str">
            <v>CONTRACT PRICE</v>
          </cell>
          <cell r="E23" t="str">
            <v>IQF Pineapple Tidbits</v>
          </cell>
          <cell r="F23" t="str">
            <v>ALASKO</v>
          </cell>
          <cell r="G23" t="str">
            <v>N/A</v>
          </cell>
          <cell r="H23">
            <v>10.4</v>
          </cell>
          <cell r="I23" t="str">
            <v>1X10KG</v>
          </cell>
          <cell r="J23">
            <v>39.950000000000003</v>
          </cell>
          <cell r="K23">
            <v>39.950000000000003</v>
          </cell>
          <cell r="L23">
            <v>1</v>
          </cell>
          <cell r="M23">
            <v>39.950000000000003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39.950000000000003</v>
          </cell>
          <cell r="S23">
            <v>0</v>
          </cell>
          <cell r="T23">
            <v>39.950000000000003</v>
          </cell>
          <cell r="U23"/>
          <cell r="V23">
            <v>5.9925000000000006</v>
          </cell>
          <cell r="W23">
            <v>0.15</v>
          </cell>
          <cell r="X23">
            <v>45.942500000000003</v>
          </cell>
          <cell r="Y23">
            <v>45.942500000000003</v>
          </cell>
          <cell r="Z23">
            <v>0</v>
          </cell>
          <cell r="AA23">
            <v>45.942500000000003</v>
          </cell>
          <cell r="AB23">
            <v>0</v>
          </cell>
          <cell r="AC23">
            <v>45.942500000000003</v>
          </cell>
          <cell r="AD23">
            <v>0</v>
          </cell>
          <cell r="AE23">
            <v>45.942500000000003</v>
          </cell>
          <cell r="AF23"/>
          <cell r="AG23"/>
          <cell r="AH23"/>
          <cell r="AI23"/>
          <cell r="AJ23"/>
          <cell r="AK23"/>
          <cell r="AL23">
            <v>0.91885000000000006</v>
          </cell>
        </row>
        <row r="24">
          <cell r="C24" t="str">
            <v>2022148</v>
          </cell>
          <cell r="D24" t="str">
            <v>CONTRACT PRICE</v>
          </cell>
          <cell r="E24" t="str">
            <v>IQF Wild Blueberries</v>
          </cell>
          <cell r="F24" t="str">
            <v>ALASKO</v>
          </cell>
          <cell r="G24" t="str">
            <v>N/A</v>
          </cell>
          <cell r="H24">
            <v>5.25</v>
          </cell>
          <cell r="I24" t="str">
            <v>5X1KG</v>
          </cell>
          <cell r="J24">
            <v>7.4</v>
          </cell>
          <cell r="K24">
            <v>37</v>
          </cell>
          <cell r="L24">
            <v>1</v>
          </cell>
          <cell r="M24">
            <v>37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37</v>
          </cell>
          <cell r="S24">
            <v>0</v>
          </cell>
          <cell r="T24">
            <v>37</v>
          </cell>
          <cell r="U24"/>
          <cell r="V24">
            <v>5.55</v>
          </cell>
          <cell r="W24">
            <v>0.15</v>
          </cell>
          <cell r="X24">
            <v>42.55</v>
          </cell>
          <cell r="Y24">
            <v>8.51</v>
          </cell>
          <cell r="Z24">
            <v>0</v>
          </cell>
          <cell r="AA24">
            <v>42.55</v>
          </cell>
          <cell r="AB24">
            <v>0</v>
          </cell>
          <cell r="AC24">
            <v>42.55</v>
          </cell>
          <cell r="AD24"/>
          <cell r="AE24"/>
          <cell r="AF24"/>
          <cell r="AG24"/>
          <cell r="AH24"/>
          <cell r="AI24"/>
          <cell r="AJ24"/>
          <cell r="AK24"/>
          <cell r="AL24">
            <v>0.85099999999999998</v>
          </cell>
        </row>
        <row r="25">
          <cell r="C25" t="str">
            <v>3693805</v>
          </cell>
          <cell r="D25" t="str">
            <v>CONTRACT PRICE</v>
          </cell>
          <cell r="E25" t="str">
            <v>IQF Whole Raspberries</v>
          </cell>
          <cell r="F25" t="str">
            <v>ALASKO</v>
          </cell>
          <cell r="G25" t="str">
            <v>N/A</v>
          </cell>
          <cell r="H25">
            <v>5.1100000000000003</v>
          </cell>
          <cell r="I25" t="str">
            <v>5X1KG</v>
          </cell>
          <cell r="J25">
            <v>12</v>
          </cell>
          <cell r="K25">
            <v>60</v>
          </cell>
          <cell r="L25">
            <v>1</v>
          </cell>
          <cell r="M25">
            <v>60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60</v>
          </cell>
          <cell r="S25">
            <v>0</v>
          </cell>
          <cell r="T25">
            <v>60</v>
          </cell>
          <cell r="U25"/>
          <cell r="V25">
            <v>9</v>
          </cell>
          <cell r="W25">
            <v>0.15</v>
          </cell>
          <cell r="X25">
            <v>69</v>
          </cell>
          <cell r="Y25">
            <v>13.8</v>
          </cell>
          <cell r="Z25">
            <v>0</v>
          </cell>
          <cell r="AA25">
            <v>69</v>
          </cell>
          <cell r="AB25">
            <v>0</v>
          </cell>
          <cell r="AC25">
            <v>69</v>
          </cell>
          <cell r="AD25">
            <v>0</v>
          </cell>
          <cell r="AE25">
            <v>69</v>
          </cell>
          <cell r="AF25"/>
          <cell r="AG25"/>
          <cell r="AH25"/>
          <cell r="AI25"/>
          <cell r="AJ25"/>
          <cell r="AK25"/>
          <cell r="AL25">
            <v>1.3800000000000001</v>
          </cell>
        </row>
        <row r="26">
          <cell r="C26" t="str">
            <v>1113445</v>
          </cell>
          <cell r="D26" t="str">
            <v>CONTRACT PRICE</v>
          </cell>
          <cell r="E26" t="str">
            <v>IQF Blackberries</v>
          </cell>
          <cell r="F26" t="str">
            <v>ALASKO</v>
          </cell>
          <cell r="G26" t="str">
            <v>N/A</v>
          </cell>
          <cell r="H26">
            <v>5.5</v>
          </cell>
          <cell r="I26" t="str">
            <v>5X1KG</v>
          </cell>
          <cell r="J26">
            <v>7.7900000000000009</v>
          </cell>
          <cell r="K26">
            <v>38.950000000000003</v>
          </cell>
          <cell r="L26">
            <v>1</v>
          </cell>
          <cell r="M26">
            <v>38.950000000000003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38.950000000000003</v>
          </cell>
          <cell r="S26">
            <v>0</v>
          </cell>
          <cell r="T26">
            <v>38.950000000000003</v>
          </cell>
          <cell r="U26"/>
          <cell r="V26">
            <v>5.8425000000000002</v>
          </cell>
          <cell r="W26">
            <v>0.15</v>
          </cell>
          <cell r="X26">
            <v>44.792500000000004</v>
          </cell>
          <cell r="Y26">
            <v>8.9585000000000008</v>
          </cell>
          <cell r="Z26">
            <v>0</v>
          </cell>
          <cell r="AA26">
            <v>44.792500000000004</v>
          </cell>
          <cell r="AB26">
            <v>0</v>
          </cell>
          <cell r="AC26">
            <v>44.792500000000004</v>
          </cell>
          <cell r="AD26"/>
          <cell r="AE26"/>
          <cell r="AF26"/>
          <cell r="AG26"/>
          <cell r="AH26"/>
          <cell r="AI26"/>
          <cell r="AJ26"/>
          <cell r="AK26"/>
          <cell r="AL26">
            <v>0.89585000000000015</v>
          </cell>
        </row>
        <row r="27">
          <cell r="C27" t="str">
            <v>1147338</v>
          </cell>
          <cell r="D27" t="str">
            <v>CONTRACT PRICE</v>
          </cell>
          <cell r="E27" t="str">
            <v>IQF Mango Chunks</v>
          </cell>
          <cell r="F27" t="str">
            <v>ALASKO</v>
          </cell>
          <cell r="G27" t="str">
            <v>N/A</v>
          </cell>
          <cell r="H27">
            <v>5.2</v>
          </cell>
          <cell r="I27" t="str">
            <v>5X1KG</v>
          </cell>
          <cell r="J27">
            <v>4.5</v>
          </cell>
          <cell r="K27">
            <v>22.5</v>
          </cell>
          <cell r="L27">
            <v>1</v>
          </cell>
          <cell r="M27">
            <v>22.5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22.5</v>
          </cell>
          <cell r="S27">
            <v>0</v>
          </cell>
          <cell r="T27">
            <v>22.5</v>
          </cell>
          <cell r="U27"/>
          <cell r="V27">
            <v>3.375</v>
          </cell>
          <cell r="W27">
            <v>0.15</v>
          </cell>
          <cell r="X27">
            <v>25.875</v>
          </cell>
          <cell r="Y27">
            <v>5.1749999999999998</v>
          </cell>
          <cell r="Z27">
            <v>0</v>
          </cell>
          <cell r="AA27">
            <v>25.875</v>
          </cell>
          <cell r="AB27">
            <v>0</v>
          </cell>
          <cell r="AC27">
            <v>25.875</v>
          </cell>
          <cell r="AD27">
            <v>0</v>
          </cell>
          <cell r="AE27">
            <v>25.875</v>
          </cell>
          <cell r="AF27"/>
          <cell r="AG27"/>
          <cell r="AH27"/>
          <cell r="AI27"/>
          <cell r="AJ27"/>
          <cell r="AK27"/>
          <cell r="AL27">
            <v>0.51749999999999996</v>
          </cell>
        </row>
        <row r="28">
          <cell r="C28" t="str">
            <v>5956727</v>
          </cell>
          <cell r="D28" t="str">
            <v>CONTRACT PRICE</v>
          </cell>
          <cell r="E28" t="str">
            <v>IQF Sliced Kiwi</v>
          </cell>
          <cell r="F28" t="str">
            <v>ALASKO</v>
          </cell>
          <cell r="G28" t="str">
            <v>N/A</v>
          </cell>
          <cell r="H28">
            <v>5.18</v>
          </cell>
          <cell r="I28" t="str">
            <v>5X1KG</v>
          </cell>
          <cell r="J28">
            <v>5.4</v>
          </cell>
          <cell r="K28">
            <v>27</v>
          </cell>
          <cell r="L28">
            <v>1</v>
          </cell>
          <cell r="M28">
            <v>27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27</v>
          </cell>
          <cell r="S28">
            <v>0</v>
          </cell>
          <cell r="T28">
            <v>27</v>
          </cell>
          <cell r="U28"/>
          <cell r="V28">
            <v>4.05</v>
          </cell>
          <cell r="W28">
            <v>0.15</v>
          </cell>
          <cell r="X28">
            <v>31.05</v>
          </cell>
          <cell r="Y28">
            <v>6.21</v>
          </cell>
          <cell r="Z28">
            <v>0</v>
          </cell>
          <cell r="AA28">
            <v>31.05</v>
          </cell>
          <cell r="AB28">
            <v>0</v>
          </cell>
          <cell r="AC28">
            <v>31.05</v>
          </cell>
          <cell r="AD28"/>
          <cell r="AE28"/>
          <cell r="AF28"/>
          <cell r="AG28"/>
          <cell r="AH28"/>
          <cell r="AI28"/>
          <cell r="AJ28"/>
          <cell r="AK28"/>
          <cell r="AL28">
            <v>0.621</v>
          </cell>
        </row>
        <row r="29">
          <cell r="C29" t="str">
            <v>2192148</v>
          </cell>
          <cell r="D29" t="str">
            <v>CONTRACT PRICE</v>
          </cell>
          <cell r="E29" t="str">
            <v>IQF Whole Strawberries</v>
          </cell>
          <cell r="F29" t="str">
            <v>ALASKO</v>
          </cell>
          <cell r="G29" t="str">
            <v>N/A</v>
          </cell>
          <cell r="H29">
            <v>5.1100000000000003</v>
          </cell>
          <cell r="I29" t="str">
            <v>5X1KG</v>
          </cell>
          <cell r="J29">
            <v>4.09</v>
          </cell>
          <cell r="K29">
            <v>20.45</v>
          </cell>
          <cell r="L29">
            <v>1</v>
          </cell>
          <cell r="M29">
            <v>20.45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20.45</v>
          </cell>
          <cell r="S29">
            <v>0</v>
          </cell>
          <cell r="T29">
            <v>20.45</v>
          </cell>
          <cell r="U29"/>
          <cell r="V29">
            <v>3.0674999999999999</v>
          </cell>
          <cell r="W29">
            <v>0.15</v>
          </cell>
          <cell r="X29">
            <v>23.517499999999998</v>
          </cell>
          <cell r="Y29">
            <v>4.7035</v>
          </cell>
          <cell r="Z29">
            <v>0</v>
          </cell>
          <cell r="AA29">
            <v>23.517499999999998</v>
          </cell>
          <cell r="AB29">
            <v>0</v>
          </cell>
          <cell r="AC29">
            <v>23.517499999999998</v>
          </cell>
          <cell r="AD29">
            <v>0</v>
          </cell>
          <cell r="AE29">
            <v>23.517499999999998</v>
          </cell>
          <cell r="AF29"/>
          <cell r="AG29"/>
          <cell r="AH29"/>
          <cell r="AI29"/>
          <cell r="AJ29"/>
          <cell r="AK29"/>
          <cell r="AL29">
            <v>0.47034999999999999</v>
          </cell>
        </row>
        <row r="30">
          <cell r="C30" t="str">
            <v>NOT YET TO GFS</v>
          </cell>
          <cell r="D30" t="str">
            <v>CONTRACT PRICE</v>
          </cell>
          <cell r="E30" t="str">
            <v>IQF Whole Strawberries</v>
          </cell>
          <cell r="F30" t="str">
            <v>ALASKO</v>
          </cell>
          <cell r="G30" t="str">
            <v>N/A</v>
          </cell>
          <cell r="H30">
            <v>5.1100000000000003</v>
          </cell>
          <cell r="I30" t="str">
            <v>5X1KG</v>
          </cell>
          <cell r="J30">
            <v>5.59</v>
          </cell>
          <cell r="K30">
            <v>27.95</v>
          </cell>
          <cell r="L30">
            <v>1</v>
          </cell>
          <cell r="M30">
            <v>27.95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27.95</v>
          </cell>
          <cell r="S30">
            <v>0</v>
          </cell>
          <cell r="T30">
            <v>27.95</v>
          </cell>
          <cell r="U30"/>
          <cell r="V30">
            <v>4.1924999999999999</v>
          </cell>
          <cell r="W30">
            <v>0.15</v>
          </cell>
          <cell r="X30">
            <v>32.142499999999998</v>
          </cell>
          <cell r="Y30">
            <v>6.4284999999999997</v>
          </cell>
          <cell r="Z30">
            <v>0</v>
          </cell>
          <cell r="AA30">
            <v>32.142499999999998</v>
          </cell>
          <cell r="AB30">
            <v>0</v>
          </cell>
          <cell r="AC30">
            <v>32.142499999999998</v>
          </cell>
          <cell r="AD30">
            <v>0</v>
          </cell>
          <cell r="AE30">
            <v>32.142499999999998</v>
          </cell>
          <cell r="AF30"/>
          <cell r="AG30"/>
          <cell r="AH30"/>
          <cell r="AI30"/>
          <cell r="AJ30"/>
          <cell r="AK30"/>
          <cell r="AL30">
            <v>0.64285000000000003</v>
          </cell>
        </row>
        <row r="31">
          <cell r="C31" t="str">
            <v>1314570</v>
          </cell>
          <cell r="D31" t="str">
            <v>CONTRACT PRICE</v>
          </cell>
          <cell r="E31" t="str">
            <v>IQF Chopped Kale</v>
          </cell>
          <cell r="F31" t="str">
            <v>ALASKO</v>
          </cell>
          <cell r="G31" t="str">
            <v>N/A</v>
          </cell>
          <cell r="H31">
            <v>5.2</v>
          </cell>
          <cell r="I31" t="str">
            <v>1X5KG</v>
          </cell>
          <cell r="J31">
            <v>26</v>
          </cell>
          <cell r="K31">
            <v>26</v>
          </cell>
          <cell r="L31">
            <v>1</v>
          </cell>
          <cell r="M31">
            <v>26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26</v>
          </cell>
          <cell r="S31">
            <v>0</v>
          </cell>
          <cell r="T31">
            <v>26</v>
          </cell>
          <cell r="U31"/>
          <cell r="V31">
            <v>3.9</v>
          </cell>
          <cell r="W31">
            <v>0.15</v>
          </cell>
          <cell r="X31">
            <v>29.9</v>
          </cell>
          <cell r="Y31">
            <v>29.9</v>
          </cell>
          <cell r="Z31">
            <v>0</v>
          </cell>
          <cell r="AA31">
            <v>29.9</v>
          </cell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>
            <v>0.59799999999999998</v>
          </cell>
        </row>
        <row r="32">
          <cell r="C32" t="str">
            <v>1448623</v>
          </cell>
          <cell r="D32" t="str">
            <v>CONTRACT PRICE</v>
          </cell>
          <cell r="E32" t="str">
            <v>IQF Avocado Diced</v>
          </cell>
          <cell r="F32" t="str">
            <v>ALASKO</v>
          </cell>
          <cell r="G32" t="str">
            <v>N/A</v>
          </cell>
          <cell r="H32">
            <v>10.4</v>
          </cell>
          <cell r="I32" t="str">
            <v>5x1KG</v>
          </cell>
          <cell r="J32">
            <v>21.5</v>
          </cell>
          <cell r="K32">
            <v>43</v>
          </cell>
          <cell r="L32">
            <v>1</v>
          </cell>
          <cell r="M32">
            <v>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43</v>
          </cell>
          <cell r="S32">
            <v>0</v>
          </cell>
          <cell r="T32">
            <v>43</v>
          </cell>
          <cell r="U32"/>
          <cell r="V32">
            <v>6.45</v>
          </cell>
          <cell r="W32">
            <v>0.15</v>
          </cell>
          <cell r="X32">
            <v>49.45</v>
          </cell>
          <cell r="Y32">
            <v>24.725000000000001</v>
          </cell>
          <cell r="Z32">
            <v>0</v>
          </cell>
          <cell r="AA32">
            <v>49.45</v>
          </cell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>
            <v>0.9890000000000001</v>
          </cell>
        </row>
        <row r="33">
          <cell r="C33" t="str">
            <v>1442181</v>
          </cell>
          <cell r="D33" t="str">
            <v>CONTRACT PRICE/SO</v>
          </cell>
          <cell r="E33" t="str">
            <v>IQF Watermelon Cubed</v>
          </cell>
          <cell r="F33" t="str">
            <v>ALASKO</v>
          </cell>
          <cell r="G33" t="str">
            <v>N/A</v>
          </cell>
          <cell r="H33">
            <v>13.61</v>
          </cell>
          <cell r="I33" t="str">
            <v>1x30LB</v>
          </cell>
          <cell r="J33">
            <v>68</v>
          </cell>
          <cell r="K33">
            <v>68</v>
          </cell>
          <cell r="L33">
            <v>1</v>
          </cell>
          <cell r="M33">
            <v>68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68</v>
          </cell>
          <cell r="S33">
            <v>0</v>
          </cell>
          <cell r="T33">
            <v>68</v>
          </cell>
          <cell r="U33"/>
          <cell r="V33">
            <v>12.24</v>
          </cell>
          <cell r="W33">
            <v>0.18</v>
          </cell>
          <cell r="X33">
            <v>80.239999999999995</v>
          </cell>
          <cell r="Y33">
            <v>80.239999999999995</v>
          </cell>
          <cell r="Z33">
            <v>0</v>
          </cell>
          <cell r="AA33">
            <v>80.239999999999995</v>
          </cell>
          <cell r="AB33">
            <v>0</v>
          </cell>
          <cell r="AC33">
            <v>80.239999999999995</v>
          </cell>
          <cell r="AD33"/>
          <cell r="AE33"/>
          <cell r="AF33"/>
          <cell r="AG33"/>
          <cell r="AH33"/>
          <cell r="AI33"/>
          <cell r="AJ33"/>
          <cell r="AK33"/>
          <cell r="AL33">
            <v>1.6048</v>
          </cell>
        </row>
        <row r="34">
          <cell r="C34" t="str">
            <v/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</row>
        <row r="35">
          <cell r="C35" t="str">
            <v>1415864</v>
          </cell>
          <cell r="D35" t="str">
            <v>SO</v>
          </cell>
          <cell r="E35" t="str">
            <v>Key Lime Compound</v>
          </cell>
          <cell r="F35" t="str">
            <v>AMORETTI</v>
          </cell>
          <cell r="G35" t="str">
            <v>N/A</v>
          </cell>
          <cell r="H35">
            <v>4.4400000000000004</v>
          </cell>
          <cell r="I35" t="str">
            <v>6X30OZ</v>
          </cell>
          <cell r="J35">
            <v>10.758735</v>
          </cell>
          <cell r="K35">
            <v>47.7</v>
          </cell>
          <cell r="L35">
            <v>1.3532999999999999</v>
          </cell>
          <cell r="M35">
            <v>64.552409999999995</v>
          </cell>
          <cell r="N35">
            <v>5.8097168999999997</v>
          </cell>
          <cell r="O35">
            <v>0.09</v>
          </cell>
          <cell r="P35">
            <v>2</v>
          </cell>
          <cell r="Q35">
            <v>10</v>
          </cell>
          <cell r="R35">
            <v>82.4</v>
          </cell>
          <cell r="S35">
            <v>0.94838400000000012</v>
          </cell>
          <cell r="T35">
            <v>83.34838400000001</v>
          </cell>
          <cell r="U35"/>
          <cell r="V35">
            <v>15.00270912</v>
          </cell>
          <cell r="W35">
            <v>0.18</v>
          </cell>
          <cell r="X35">
            <v>98.351093120000016</v>
          </cell>
          <cell r="Y35">
            <v>16.391848853333336</v>
          </cell>
          <cell r="Z35">
            <v>0</v>
          </cell>
          <cell r="AA35">
            <v>98.351093120000016</v>
          </cell>
          <cell r="AB35"/>
          <cell r="AC35"/>
          <cell r="AD35"/>
          <cell r="AE35"/>
          <cell r="AF35"/>
          <cell r="AG35"/>
          <cell r="AH35"/>
          <cell r="AI35"/>
          <cell r="AJ35">
            <v>3.5181063449999996</v>
          </cell>
          <cell r="AK35">
            <v>85.9</v>
          </cell>
          <cell r="AL35">
            <v>1.9670218624000004</v>
          </cell>
        </row>
        <row r="36">
          <cell r="C36" t="str">
            <v>1449735</v>
          </cell>
          <cell r="D36" t="str">
            <v>SO  (1415865 split case)</v>
          </cell>
          <cell r="E36" t="str">
            <v>Mint Chocolate Compound</v>
          </cell>
          <cell r="F36" t="str">
            <v>AMORETTI</v>
          </cell>
          <cell r="G36" t="str">
            <v>N/A</v>
          </cell>
          <cell r="H36">
            <v>4.4400000000000004</v>
          </cell>
          <cell r="I36" t="str">
            <v>6X30OZ</v>
          </cell>
          <cell r="J36">
            <v>13.248806999999999</v>
          </cell>
          <cell r="K36">
            <v>58.74</v>
          </cell>
          <cell r="L36">
            <v>1.3532999999999999</v>
          </cell>
          <cell r="M36">
            <v>79.492841999999996</v>
          </cell>
          <cell r="N36">
            <v>7.1543557799999995</v>
          </cell>
          <cell r="O36">
            <v>0.09</v>
          </cell>
          <cell r="P36">
            <v>2</v>
          </cell>
          <cell r="Q36">
            <v>10</v>
          </cell>
          <cell r="R36">
            <v>98.6</v>
          </cell>
          <cell r="S36">
            <v>0.94838400000000012</v>
          </cell>
          <cell r="T36">
            <v>99.548383999999999</v>
          </cell>
          <cell r="U36"/>
          <cell r="V36">
            <v>17.918709119999999</v>
          </cell>
          <cell r="W36">
            <v>0.18</v>
          </cell>
          <cell r="X36">
            <v>117.46709312</v>
          </cell>
          <cell r="Y36">
            <v>19.577848853333332</v>
          </cell>
          <cell r="Z36">
            <v>0</v>
          </cell>
          <cell r="AA36">
            <v>117.46709312</v>
          </cell>
          <cell r="AB36"/>
          <cell r="AC36"/>
          <cell r="AD36"/>
          <cell r="AE36"/>
          <cell r="AF36"/>
          <cell r="AG36"/>
          <cell r="AH36"/>
          <cell r="AI36"/>
          <cell r="AJ36">
            <v>4.3323598890000001</v>
          </cell>
          <cell r="AK36">
            <v>103</v>
          </cell>
          <cell r="AL36">
            <v>2.3493418624000002</v>
          </cell>
        </row>
        <row r="37">
          <cell r="C37" t="str">
            <v>1415874</v>
          </cell>
          <cell r="D37"/>
          <cell r="E37" t="str">
            <v>Red Velvet Artisan Flavor</v>
          </cell>
          <cell r="F37" t="str">
            <v>AMORETTI</v>
          </cell>
          <cell r="G37" t="str">
            <v>N/A</v>
          </cell>
          <cell r="H37">
            <v>4.4400000000000004</v>
          </cell>
          <cell r="I37" t="str">
            <v>6X2.2LB</v>
          </cell>
          <cell r="J37">
            <v>24.169937999999998</v>
          </cell>
          <cell r="K37">
            <v>107.16</v>
          </cell>
          <cell r="L37">
            <v>1.3532999999999999</v>
          </cell>
          <cell r="M37">
            <v>145.01962799999998</v>
          </cell>
          <cell r="N37">
            <v>13.051766519999997</v>
          </cell>
          <cell r="O37">
            <v>0.09</v>
          </cell>
          <cell r="P37">
            <v>2</v>
          </cell>
          <cell r="Q37">
            <v>10</v>
          </cell>
          <cell r="R37">
            <v>170.1</v>
          </cell>
          <cell r="S37">
            <v>0.94838400000000012</v>
          </cell>
          <cell r="T37">
            <v>171.048384</v>
          </cell>
          <cell r="U37"/>
          <cell r="V37">
            <v>27.36774144</v>
          </cell>
          <cell r="W37">
            <v>0.16</v>
          </cell>
          <cell r="X37">
            <v>198.41612544</v>
          </cell>
          <cell r="Y37">
            <v>33.069354240000003</v>
          </cell>
          <cell r="Z37">
            <v>0</v>
          </cell>
          <cell r="AA37">
            <v>198.41612544</v>
          </cell>
          <cell r="AB37"/>
          <cell r="AC37"/>
          <cell r="AD37"/>
          <cell r="AE37"/>
          <cell r="AF37"/>
          <cell r="AG37"/>
          <cell r="AH37"/>
          <cell r="AI37"/>
          <cell r="AJ37">
            <v>7.9035697259999997</v>
          </cell>
          <cell r="AK37">
            <v>178</v>
          </cell>
          <cell r="AL37">
            <v>3.9683225088</v>
          </cell>
        </row>
        <row r="38">
          <cell r="C38" t="str">
            <v>NOT YET TO GFS</v>
          </cell>
          <cell r="D38" t="str">
            <v>HEAD OFFICE (CNE)</v>
          </cell>
          <cell r="E38" t="str">
            <v>Monin Blue Curacao</v>
          </cell>
          <cell r="F38" t="str">
            <v>C.W. SHASKY</v>
          </cell>
          <cell r="G38" t="str">
            <v>N/A</v>
          </cell>
          <cell r="H38">
            <v>4.5</v>
          </cell>
          <cell r="I38" t="str">
            <v>4X1L</v>
          </cell>
          <cell r="J38">
            <v>10.15</v>
          </cell>
          <cell r="K38">
            <v>40.6</v>
          </cell>
          <cell r="L38">
            <v>1</v>
          </cell>
          <cell r="M38">
            <v>40.6</v>
          </cell>
          <cell r="N38">
            <v>26.39</v>
          </cell>
          <cell r="O38">
            <v>0.65</v>
          </cell>
          <cell r="P38">
            <v>2</v>
          </cell>
          <cell r="Q38">
            <v>3</v>
          </cell>
          <cell r="R38">
            <v>72</v>
          </cell>
          <cell r="S38">
            <v>0.96120000000000005</v>
          </cell>
          <cell r="T38">
            <v>72.961200000000005</v>
          </cell>
          <cell r="U38"/>
          <cell r="V38">
            <v>13.133016</v>
          </cell>
          <cell r="W38">
            <v>0.18</v>
          </cell>
          <cell r="X38">
            <v>72</v>
          </cell>
          <cell r="Y38">
            <v>18</v>
          </cell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>
            <v>1.44</v>
          </cell>
        </row>
        <row r="39">
          <cell r="C39" t="str">
            <v>NOT YET TO GFS</v>
          </cell>
          <cell r="D39" t="str">
            <v>HEAD OFFICE</v>
          </cell>
          <cell r="E39" t="str">
            <v>Matcha Green Tea Powder (Organic)</v>
          </cell>
          <cell r="F39" t="str">
            <v>ITO EN</v>
          </cell>
          <cell r="G39" t="str">
            <v>N/A</v>
          </cell>
          <cell r="H39">
            <v>10.97</v>
          </cell>
          <cell r="I39" t="str">
            <v>10X1KG</v>
          </cell>
          <cell r="J39">
            <v>50.423957999999999</v>
          </cell>
          <cell r="K39">
            <v>372.6</v>
          </cell>
          <cell r="L39">
            <v>1.3532999999999999</v>
          </cell>
          <cell r="M39">
            <v>504.23957999999999</v>
          </cell>
          <cell r="N39">
            <v>25.211978999999999</v>
          </cell>
          <cell r="O39">
            <v>0.05</v>
          </cell>
          <cell r="P39">
            <v>2</v>
          </cell>
          <cell r="Q39">
            <v>3</v>
          </cell>
          <cell r="R39">
            <v>534.5</v>
          </cell>
          <cell r="S39">
            <v>2.3431920000000002</v>
          </cell>
          <cell r="T39">
            <v>536.84319200000004</v>
          </cell>
          <cell r="U39"/>
          <cell r="V39">
            <v>96.631774560000011</v>
          </cell>
          <cell r="W39">
            <v>0.18</v>
          </cell>
          <cell r="X39">
            <v>535</v>
          </cell>
          <cell r="Y39">
            <v>53.5</v>
          </cell>
          <cell r="Z39">
            <v>0</v>
          </cell>
          <cell r="AA39">
            <v>535</v>
          </cell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>
            <v>10.700000000000001</v>
          </cell>
        </row>
        <row r="40">
          <cell r="C40" t="str">
            <v>1415280</v>
          </cell>
          <cell r="D40"/>
          <cell r="E40" t="str">
            <v>French Vanila Paste</v>
          </cell>
          <cell r="F40" t="str">
            <v>MEC3</v>
          </cell>
          <cell r="G40" t="str">
            <v>N/A</v>
          </cell>
          <cell r="H40">
            <v>5.5</v>
          </cell>
          <cell r="I40" t="str">
            <v>2X3KG</v>
          </cell>
          <cell r="J40">
            <v>62.969048999999998</v>
          </cell>
          <cell r="K40">
            <v>93.06</v>
          </cell>
          <cell r="L40">
            <v>1.3532999999999999</v>
          </cell>
          <cell r="M40">
            <v>125.938098</v>
          </cell>
          <cell r="N40">
            <v>11.334428819999999</v>
          </cell>
          <cell r="O40">
            <v>0.09</v>
          </cell>
          <cell r="P40">
            <v>2</v>
          </cell>
          <cell r="Q40">
            <v>6.5</v>
          </cell>
          <cell r="R40">
            <v>145.80000000000001</v>
          </cell>
          <cell r="S40">
            <v>1.1748000000000001</v>
          </cell>
          <cell r="T40">
            <v>146.97480000000002</v>
          </cell>
          <cell r="U40"/>
          <cell r="V40">
            <v>23.515968000000004</v>
          </cell>
          <cell r="W40">
            <v>0.16</v>
          </cell>
          <cell r="X40">
            <v>170.49076800000003</v>
          </cell>
          <cell r="Y40">
            <v>85.245384000000016</v>
          </cell>
          <cell r="Z40">
            <v>0</v>
          </cell>
          <cell r="AA40">
            <v>170.49076800000003</v>
          </cell>
          <cell r="AB40"/>
          <cell r="AC40"/>
          <cell r="AD40"/>
          <cell r="AE40"/>
          <cell r="AF40">
            <v>0</v>
          </cell>
          <cell r="AG40">
            <v>170.49076800000003</v>
          </cell>
          <cell r="AH40"/>
          <cell r="AI40"/>
          <cell r="AJ40">
            <v>6.8636263409999998</v>
          </cell>
          <cell r="AK40">
            <v>152.6</v>
          </cell>
          <cell r="AL40">
            <v>3.4098153600000005</v>
          </cell>
        </row>
        <row r="41">
          <cell r="C41" t="str">
            <v>1415284</v>
          </cell>
          <cell r="D41" t="str">
            <v>SO</v>
          </cell>
          <cell r="E41" t="str">
            <v>Raspberry Paste</v>
          </cell>
          <cell r="F41" t="str">
            <v>MEC3</v>
          </cell>
          <cell r="G41" t="str">
            <v>N/A</v>
          </cell>
          <cell r="H41">
            <v>6.5</v>
          </cell>
          <cell r="I41" t="str">
            <v>2x3KG</v>
          </cell>
          <cell r="J41">
            <v>66.643258499999988</v>
          </cell>
          <cell r="K41">
            <v>98.49</v>
          </cell>
          <cell r="L41">
            <v>1.3532999999999999</v>
          </cell>
          <cell r="M41">
            <v>133.28651699999998</v>
          </cell>
          <cell r="N41">
            <v>11.995786529999997</v>
          </cell>
          <cell r="O41">
            <v>0.09</v>
          </cell>
          <cell r="P41">
            <v>2</v>
          </cell>
          <cell r="Q41">
            <v>6.5</v>
          </cell>
          <cell r="R41">
            <v>153.80000000000001</v>
          </cell>
          <cell r="S41">
            <v>1.3884000000000001</v>
          </cell>
          <cell r="T41">
            <v>155.1884</v>
          </cell>
          <cell r="U41"/>
          <cell r="V41">
            <v>27.933911999999999</v>
          </cell>
          <cell r="W41">
            <v>0.18</v>
          </cell>
          <cell r="X41">
            <v>183.12231199999999</v>
          </cell>
          <cell r="Y41">
            <v>91.561155999999997</v>
          </cell>
          <cell r="Z41">
            <v>0</v>
          </cell>
          <cell r="AA41">
            <v>183.12231199999999</v>
          </cell>
          <cell r="AB41"/>
          <cell r="AC41"/>
          <cell r="AD41"/>
          <cell r="AE41"/>
          <cell r="AF41">
            <v>0</v>
          </cell>
          <cell r="AG41">
            <v>183.12231199999999</v>
          </cell>
          <cell r="AH41"/>
          <cell r="AI41"/>
          <cell r="AJ41">
            <v>7.2641151764999989</v>
          </cell>
          <cell r="AK41">
            <v>161</v>
          </cell>
          <cell r="AL41">
            <v>3.66244624</v>
          </cell>
        </row>
        <row r="42">
          <cell r="C42" t="str">
            <v>NOT YET TO GFS</v>
          </cell>
          <cell r="D42" t="str">
            <v>SO</v>
          </cell>
          <cell r="E42" t="str">
            <v>White Chocolate Coriandolina Coating (Palm Oil Free)</v>
          </cell>
          <cell r="F42" t="str">
            <v>PREGEL</v>
          </cell>
          <cell r="G42" t="str">
            <v>N/A</v>
          </cell>
          <cell r="H42">
            <v>6.52</v>
          </cell>
          <cell r="I42" t="str">
            <v>2x3KG</v>
          </cell>
          <cell r="J42">
            <v>76.05</v>
          </cell>
          <cell r="K42">
            <v>152.1</v>
          </cell>
          <cell r="L42">
            <v>1</v>
          </cell>
          <cell r="M42">
            <v>152.1</v>
          </cell>
          <cell r="N42">
            <v>15.21</v>
          </cell>
          <cell r="O42">
            <v>0.1</v>
          </cell>
          <cell r="P42">
            <v>2</v>
          </cell>
          <cell r="Q42">
            <v>3</v>
          </cell>
          <cell r="R42">
            <v>172.3</v>
          </cell>
          <cell r="S42">
            <v>1.3926719999999999</v>
          </cell>
          <cell r="T42">
            <v>173.69267200000002</v>
          </cell>
          <cell r="U42"/>
          <cell r="V42">
            <v>31.264680960000003</v>
          </cell>
          <cell r="W42">
            <v>0.18</v>
          </cell>
          <cell r="X42">
            <v>204.95735296000001</v>
          </cell>
          <cell r="Y42">
            <v>102.47867648</v>
          </cell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>
            <v>4.0991470591999999</v>
          </cell>
        </row>
        <row r="43">
          <cell r="C43" t="str">
            <v>NOT YET TO GFS</v>
          </cell>
          <cell r="D43" t="str">
            <v>HEAD OFFICE (CNE)</v>
          </cell>
          <cell r="E43" t="str">
            <v>1883 White Peach Syrup</v>
          </cell>
          <cell r="F43" t="str">
            <v>GERHARDS</v>
          </cell>
          <cell r="G43" t="str">
            <v>N/A</v>
          </cell>
          <cell r="H43">
            <v>7.8</v>
          </cell>
          <cell r="I43" t="str">
            <v>6X1L</v>
          </cell>
          <cell r="J43">
            <v>9.8733333333333331</v>
          </cell>
          <cell r="K43">
            <v>59.24</v>
          </cell>
          <cell r="L43">
            <v>1</v>
          </cell>
          <cell r="M43">
            <v>59.24</v>
          </cell>
          <cell r="N43">
            <v>5.3315999999999999</v>
          </cell>
          <cell r="O43">
            <v>0.09</v>
          </cell>
          <cell r="P43">
            <v>2</v>
          </cell>
          <cell r="Q43">
            <v>35</v>
          </cell>
          <cell r="R43">
            <v>101.6</v>
          </cell>
          <cell r="S43">
            <v>1.66608</v>
          </cell>
          <cell r="T43">
            <v>103.26607999999999</v>
          </cell>
          <cell r="U43"/>
          <cell r="V43">
            <v>18.587894399999996</v>
          </cell>
          <cell r="W43">
            <v>0.18</v>
          </cell>
          <cell r="X43">
            <v>102</v>
          </cell>
          <cell r="Y43">
            <v>17</v>
          </cell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>
            <v>2.04</v>
          </cell>
        </row>
        <row r="44">
          <cell r="C44" t="str">
            <v>NOT YET TO GFS</v>
          </cell>
          <cell r="D44" t="str">
            <v>HEAD OFFICE (CNE)</v>
          </cell>
          <cell r="E44" t="str">
            <v>Monin Guava Puree</v>
          </cell>
          <cell r="F44" t="str">
            <v>C.W. SHASKY</v>
          </cell>
          <cell r="G44" t="str">
            <v>N/A</v>
          </cell>
          <cell r="H44">
            <v>4.5</v>
          </cell>
          <cell r="I44" t="str">
            <v>4X1L</v>
          </cell>
          <cell r="J44">
            <v>16.3</v>
          </cell>
          <cell r="K44">
            <v>65.2</v>
          </cell>
          <cell r="L44">
            <v>1</v>
          </cell>
          <cell r="M44">
            <v>65.2</v>
          </cell>
          <cell r="N44">
            <v>47.791600000000003</v>
          </cell>
          <cell r="O44">
            <v>0.73299999999999998</v>
          </cell>
          <cell r="P44">
            <v>2</v>
          </cell>
          <cell r="Q44">
            <v>3</v>
          </cell>
          <cell r="R44">
            <v>118</v>
          </cell>
          <cell r="S44">
            <v>0.96120000000000005</v>
          </cell>
          <cell r="T44">
            <v>118.96120000000001</v>
          </cell>
          <cell r="U44"/>
          <cell r="V44">
            <v>21.413015999999999</v>
          </cell>
          <cell r="W44">
            <v>0.18</v>
          </cell>
          <cell r="X44">
            <v>118</v>
          </cell>
          <cell r="Y44">
            <v>29.5</v>
          </cell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>
            <v>2.36</v>
          </cell>
        </row>
        <row r="45">
          <cell r="C45" t="str">
            <v>NOT YET TO GFS</v>
          </cell>
          <cell r="D45" t="str">
            <v>HEAD OFFICE (CNE)</v>
          </cell>
          <cell r="E45" t="str">
            <v>Monin Salted Caramel Paste</v>
          </cell>
          <cell r="F45" t="str">
            <v>C.W. SHASKY</v>
          </cell>
          <cell r="G45" t="str">
            <v>N/A</v>
          </cell>
          <cell r="H45">
            <v>4.5</v>
          </cell>
          <cell r="I45" t="str">
            <v>4X1L</v>
          </cell>
          <cell r="J45">
            <v>10.15</v>
          </cell>
          <cell r="K45">
            <v>40.6</v>
          </cell>
          <cell r="L45">
            <v>1</v>
          </cell>
          <cell r="M45">
            <v>40.6</v>
          </cell>
          <cell r="N45">
            <v>26.39</v>
          </cell>
          <cell r="O45">
            <v>0.65</v>
          </cell>
          <cell r="P45">
            <v>2</v>
          </cell>
          <cell r="Q45">
            <v>3</v>
          </cell>
          <cell r="R45">
            <v>72</v>
          </cell>
          <cell r="S45">
            <v>0.96120000000000005</v>
          </cell>
          <cell r="T45">
            <v>72.961200000000005</v>
          </cell>
          <cell r="U45"/>
          <cell r="V45">
            <v>13.133016</v>
          </cell>
          <cell r="W45">
            <v>0.18</v>
          </cell>
          <cell r="X45">
            <v>72</v>
          </cell>
          <cell r="Y45">
            <v>18</v>
          </cell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>
            <v>1.44</v>
          </cell>
        </row>
        <row r="46">
          <cell r="C46" t="str">
            <v>NOT YET TO GFS</v>
          </cell>
          <cell r="D46" t="str">
            <v>HEAD OFFICE (CNE)</v>
          </cell>
          <cell r="E46" t="str">
            <v>Scorpion Tabasco</v>
          </cell>
          <cell r="F46" t="str">
            <v>C.W. SHASKY</v>
          </cell>
          <cell r="G46" t="str">
            <v>N/A</v>
          </cell>
          <cell r="H46">
            <v>2.2039999999999997</v>
          </cell>
          <cell r="I46" t="str">
            <v>12X142ML</v>
          </cell>
          <cell r="J46">
            <v>6.6166666666666671</v>
          </cell>
          <cell r="K46">
            <v>79.400000000000006</v>
          </cell>
          <cell r="L46">
            <v>1</v>
          </cell>
          <cell r="M46">
            <v>79.400000000000006</v>
          </cell>
          <cell r="N46">
            <v>35.730000000000004</v>
          </cell>
          <cell r="O46">
            <v>0.45</v>
          </cell>
          <cell r="P46">
            <v>2</v>
          </cell>
          <cell r="Q46">
            <v>3</v>
          </cell>
          <cell r="R46">
            <v>120.1</v>
          </cell>
          <cell r="S46">
            <v>0.47077439999999998</v>
          </cell>
          <cell r="T46">
            <v>120.57077439999999</v>
          </cell>
          <cell r="U46"/>
          <cell r="V46">
            <v>21.702739391999998</v>
          </cell>
          <cell r="W46">
            <v>0.18</v>
          </cell>
          <cell r="X46">
            <v>120.1</v>
          </cell>
          <cell r="Y46">
            <v>10.008333333333333</v>
          </cell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>
            <v>2.4020000000000001</v>
          </cell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</row>
        <row r="48">
          <cell r="C48" t="str">
            <v>NOT YET TO GFS</v>
          </cell>
          <cell r="D48" t="str">
            <v>HEAD OFFICE (TEST)</v>
          </cell>
          <cell r="E48" t="str">
            <v>Freeze-Dried Strawberry</v>
          </cell>
          <cell r="F48" t="str">
            <v>BRANDSTORM (NATIERRA)</v>
          </cell>
          <cell r="G48">
            <v>20</v>
          </cell>
          <cell r="H48">
            <v>0.78244776877647859</v>
          </cell>
          <cell r="I48" t="str">
            <v>8X0.7OZ</v>
          </cell>
          <cell r="J48">
            <v>2.7065999999999999</v>
          </cell>
          <cell r="K48">
            <v>16</v>
          </cell>
          <cell r="L48">
            <v>1.3532999999999999</v>
          </cell>
          <cell r="M48">
            <v>21.652799999999999</v>
          </cell>
          <cell r="N48">
            <v>4.3305600000000002</v>
          </cell>
          <cell r="O48">
            <v>0.2</v>
          </cell>
          <cell r="P48">
            <v>2</v>
          </cell>
          <cell r="Q48">
            <v>3</v>
          </cell>
          <cell r="R48">
            <v>31</v>
          </cell>
          <cell r="S48">
            <v>0.16713084341065584</v>
          </cell>
          <cell r="T48">
            <v>31.167130843410657</v>
          </cell>
          <cell r="U48"/>
          <cell r="V48">
            <v>5.6100835518139185</v>
          </cell>
          <cell r="W48">
            <v>0.18</v>
          </cell>
          <cell r="X48">
            <v>36.78</v>
          </cell>
          <cell r="Y48">
            <v>4.5975000000000001</v>
          </cell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>
            <v>0.73560000000000003</v>
          </cell>
        </row>
        <row r="49">
          <cell r="C49" t="str">
            <v>NOT YET TO GFS</v>
          </cell>
          <cell r="D49" t="str">
            <v>HEAD OFFICE (TEST)</v>
          </cell>
          <cell r="E49" t="str">
            <v>Freeze-Dried Banana</v>
          </cell>
          <cell r="F49" t="str">
            <v>BRANDSTORM (NATIERRA)</v>
          </cell>
          <cell r="G49">
            <v>20</v>
          </cell>
          <cell r="H49">
            <v>0.78244776877647859</v>
          </cell>
          <cell r="I49" t="str">
            <v>8X1.3OZ</v>
          </cell>
          <cell r="J49">
            <v>2.7065999999999999</v>
          </cell>
          <cell r="K49">
            <v>16</v>
          </cell>
          <cell r="L49">
            <v>1.3532999999999999</v>
          </cell>
          <cell r="M49">
            <v>21.652799999999999</v>
          </cell>
          <cell r="N49">
            <v>4.3305600000000002</v>
          </cell>
          <cell r="O49">
            <v>0.2</v>
          </cell>
          <cell r="P49">
            <v>2</v>
          </cell>
          <cell r="Q49">
            <v>3</v>
          </cell>
          <cell r="R49">
            <v>31</v>
          </cell>
          <cell r="S49">
            <v>0.16713084341065584</v>
          </cell>
          <cell r="T49">
            <v>31.167130843410657</v>
          </cell>
          <cell r="U49"/>
          <cell r="V49">
            <v>5.6100835518139185</v>
          </cell>
          <cell r="W49">
            <v>0.18</v>
          </cell>
          <cell r="X49">
            <v>36.78</v>
          </cell>
          <cell r="Y49">
            <v>4.5975000000000001</v>
          </cell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>
            <v>0.73560000000000003</v>
          </cell>
        </row>
        <row r="50">
          <cell r="C50" t="str">
            <v>NOT YET TO GFS</v>
          </cell>
          <cell r="D50" t="str">
            <v>HEAD OFFICE (TEST)</v>
          </cell>
          <cell r="E50" t="str">
            <v>Freeze-Dried Mango</v>
          </cell>
          <cell r="F50" t="str">
            <v>BRANDSTORM (NATIERRA)</v>
          </cell>
          <cell r="G50">
            <v>20</v>
          </cell>
          <cell r="H50">
            <v>0.78244776877647859</v>
          </cell>
          <cell r="I50" t="str">
            <v>8X0.7OZ</v>
          </cell>
          <cell r="J50">
            <v>2.7065999999999999</v>
          </cell>
          <cell r="K50">
            <v>16</v>
          </cell>
          <cell r="L50">
            <v>1.3532999999999999</v>
          </cell>
          <cell r="M50">
            <v>21.652799999999999</v>
          </cell>
          <cell r="N50">
            <v>4.3305600000000002</v>
          </cell>
          <cell r="O50">
            <v>0.2</v>
          </cell>
          <cell r="P50">
            <v>2</v>
          </cell>
          <cell r="Q50">
            <v>3</v>
          </cell>
          <cell r="R50">
            <v>31</v>
          </cell>
          <cell r="S50">
            <v>0.16713084341065584</v>
          </cell>
          <cell r="T50">
            <v>31.167130843410657</v>
          </cell>
          <cell r="U50"/>
          <cell r="V50">
            <v>5.6100835518139185</v>
          </cell>
          <cell r="W50">
            <v>0.18</v>
          </cell>
          <cell r="X50">
            <v>36.78</v>
          </cell>
          <cell r="Y50">
            <v>4.5975000000000001</v>
          </cell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>
            <v>0.73560000000000003</v>
          </cell>
        </row>
        <row r="51">
          <cell r="C51" t="str">
            <v>NOT YET TO GFS</v>
          </cell>
          <cell r="D51" t="str">
            <v>HEAD OFFICE (TEST)</v>
          </cell>
          <cell r="E51" t="str">
            <v>Freeze-Dried Blueberry</v>
          </cell>
          <cell r="F51" t="str">
            <v>BRANDSTORM (NATIERRA)</v>
          </cell>
          <cell r="G51">
            <v>20</v>
          </cell>
          <cell r="H51">
            <v>0.78244776877647859</v>
          </cell>
          <cell r="I51" t="str">
            <v>8X0.7OZ</v>
          </cell>
          <cell r="J51">
            <v>2.7065999999999999</v>
          </cell>
          <cell r="K51">
            <v>16</v>
          </cell>
          <cell r="L51">
            <v>1.3532999999999999</v>
          </cell>
          <cell r="M51">
            <v>21.652799999999999</v>
          </cell>
          <cell r="N51">
            <v>4.3305600000000002</v>
          </cell>
          <cell r="O51">
            <v>0.2</v>
          </cell>
          <cell r="P51">
            <v>2</v>
          </cell>
          <cell r="Q51">
            <v>3</v>
          </cell>
          <cell r="R51">
            <v>31</v>
          </cell>
          <cell r="S51">
            <v>0.16713084341065584</v>
          </cell>
          <cell r="T51">
            <v>31.167130843410657</v>
          </cell>
          <cell r="U51"/>
          <cell r="V51">
            <v>5.6100835518139185</v>
          </cell>
          <cell r="W51">
            <v>0.18</v>
          </cell>
          <cell r="X51">
            <v>36.78</v>
          </cell>
          <cell r="Y51">
            <v>4.5975000000000001</v>
          </cell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>
            <v>0.73560000000000003</v>
          </cell>
        </row>
        <row r="52">
          <cell r="C52" t="str">
            <v>1429585</v>
          </cell>
          <cell r="D52"/>
          <cell r="E52" t="str">
            <v>Red Velvet Bites</v>
          </cell>
          <cell r="F52" t="str">
            <v>CAROLE'S CHEESECAKE</v>
          </cell>
          <cell r="G52" t="str">
            <v>N/A</v>
          </cell>
          <cell r="H52">
            <v>5</v>
          </cell>
          <cell r="I52" t="str">
            <v>1X10LB (4BG/CASE)</v>
          </cell>
          <cell r="J52">
            <v>29.12</v>
          </cell>
          <cell r="K52">
            <v>29.12</v>
          </cell>
          <cell r="L52">
            <v>1</v>
          </cell>
          <cell r="M52">
            <v>29.12</v>
          </cell>
          <cell r="N52">
            <v>5.8240000000000007</v>
          </cell>
          <cell r="O52">
            <v>0.2</v>
          </cell>
          <cell r="P52">
            <v>2.5</v>
          </cell>
          <cell r="Q52">
            <v>3</v>
          </cell>
          <cell r="R52">
            <v>40.4</v>
          </cell>
          <cell r="S52">
            <v>1.0680000000000001</v>
          </cell>
          <cell r="T52">
            <v>41.467999999999996</v>
          </cell>
          <cell r="U52"/>
          <cell r="V52">
            <v>6.6348799999999999</v>
          </cell>
          <cell r="W52">
            <v>0.16</v>
          </cell>
          <cell r="X52">
            <v>48.102879999999999</v>
          </cell>
          <cell r="Y52">
            <v>48.102879999999999</v>
          </cell>
          <cell r="Z52">
            <v>0</v>
          </cell>
          <cell r="AA52">
            <v>48.102879999999999</v>
          </cell>
          <cell r="AB52"/>
          <cell r="AC52"/>
          <cell r="AD52"/>
          <cell r="AE52"/>
          <cell r="AF52"/>
          <cell r="AG52"/>
          <cell r="AH52"/>
          <cell r="AI52"/>
          <cell r="AJ52">
            <v>1.7472000000000003</v>
          </cell>
          <cell r="AK52">
            <v>42.2</v>
          </cell>
          <cell r="AL52">
            <v>0.96205759999999996</v>
          </cell>
        </row>
        <row r="53">
          <cell r="C53" t="str">
            <v>1414504</v>
          </cell>
          <cell r="D53"/>
          <cell r="E53" t="str">
            <v>YF U Spring Water</v>
          </cell>
          <cell r="F53" t="str">
            <v>SAINT-ELLE</v>
          </cell>
          <cell r="G53">
            <v>60</v>
          </cell>
          <cell r="H53">
            <v>12.52</v>
          </cell>
          <cell r="I53" t="str">
            <v>24X500ML</v>
          </cell>
          <cell r="J53">
            <v>0.315</v>
          </cell>
          <cell r="K53">
            <v>7.56</v>
          </cell>
          <cell r="L53">
            <v>1</v>
          </cell>
          <cell r="M53">
            <v>7.56</v>
          </cell>
          <cell r="N53">
            <v>1.512</v>
          </cell>
          <cell r="O53">
            <v>0.2</v>
          </cell>
          <cell r="P53">
            <v>2</v>
          </cell>
          <cell r="Q53">
            <v>3</v>
          </cell>
          <cell r="R53">
            <v>14.1</v>
          </cell>
          <cell r="S53">
            <v>2.6742720000000002</v>
          </cell>
          <cell r="T53">
            <v>16.774272</v>
          </cell>
          <cell r="U53"/>
          <cell r="V53">
            <v>2.6838835200000002</v>
          </cell>
          <cell r="W53">
            <v>0.16</v>
          </cell>
          <cell r="X53">
            <v>19.458155519999998</v>
          </cell>
          <cell r="Y53">
            <v>0.81075647999999989</v>
          </cell>
          <cell r="Z53">
            <v>0</v>
          </cell>
          <cell r="AA53">
            <v>19.458155519999998</v>
          </cell>
          <cell r="AB53"/>
          <cell r="AC53"/>
          <cell r="AD53"/>
          <cell r="AE53"/>
          <cell r="AF53"/>
          <cell r="AG53"/>
          <cell r="AH53"/>
          <cell r="AI53"/>
          <cell r="AJ53">
            <v>0.4536</v>
          </cell>
          <cell r="AK53">
            <v>14.5</v>
          </cell>
          <cell r="AL53">
            <v>0.38916311039999996</v>
          </cell>
        </row>
        <row r="54">
          <cell r="C54" t="str">
            <v>1364209</v>
          </cell>
          <cell r="D54" t="str">
            <v>SO</v>
          </cell>
          <cell r="E54" t="str">
            <v>Coconut Cream</v>
          </cell>
          <cell r="F54" t="str">
            <v>SAVOY</v>
          </cell>
          <cell r="G54" t="str">
            <v>N/A</v>
          </cell>
          <cell r="H54">
            <v>10.51</v>
          </cell>
          <cell r="I54" t="str">
            <v>24X400ML</v>
          </cell>
          <cell r="J54">
            <v>2.5</v>
          </cell>
          <cell r="K54">
            <v>60</v>
          </cell>
          <cell r="L54">
            <v>1</v>
          </cell>
          <cell r="M54">
            <v>60</v>
          </cell>
          <cell r="N54">
            <v>6</v>
          </cell>
          <cell r="O54">
            <v>0.1</v>
          </cell>
          <cell r="P54">
            <v>2</v>
          </cell>
          <cell r="Q54">
            <v>3</v>
          </cell>
          <cell r="R54">
            <v>71</v>
          </cell>
          <cell r="S54">
            <v>2.244936</v>
          </cell>
          <cell r="T54">
            <v>73.244935999999996</v>
          </cell>
          <cell r="U54"/>
          <cell r="V54">
            <v>13.184088479999998</v>
          </cell>
          <cell r="W54">
            <v>0.18</v>
          </cell>
          <cell r="X54">
            <v>86.429024479999995</v>
          </cell>
          <cell r="Y54">
            <v>3.6012093533333331</v>
          </cell>
          <cell r="Z54">
            <v>0</v>
          </cell>
          <cell r="AA54">
            <v>86.429024479999995</v>
          </cell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>
            <v>1.7285804895999999</v>
          </cell>
        </row>
        <row r="55">
          <cell r="C55" t="str">
            <v>NOT YET TO GFS</v>
          </cell>
          <cell r="D55" t="str">
            <v>HEAD OFFICE (LTO)</v>
          </cell>
          <cell r="E55" t="str">
            <v>Unicorn sprinkle</v>
          </cell>
          <cell r="F55" t="str">
            <v>VINCENT SELECTION</v>
          </cell>
          <cell r="G55" t="str">
            <v>N/A</v>
          </cell>
          <cell r="H55"/>
          <cell r="I55" t="str">
            <v>1X1KG(BAG)</v>
          </cell>
          <cell r="J55">
            <v>18</v>
          </cell>
          <cell r="K55">
            <v>18</v>
          </cell>
          <cell r="L55">
            <v>1</v>
          </cell>
          <cell r="M55">
            <v>18</v>
          </cell>
          <cell r="N55">
            <v>9</v>
          </cell>
          <cell r="O55">
            <v>0.5</v>
          </cell>
          <cell r="P55">
            <v>2</v>
          </cell>
          <cell r="Q55">
            <v>5</v>
          </cell>
          <cell r="R55">
            <v>34</v>
          </cell>
          <cell r="S55">
            <v>0</v>
          </cell>
          <cell r="T55">
            <v>34</v>
          </cell>
          <cell r="U55"/>
          <cell r="V55">
            <v>6.12</v>
          </cell>
          <cell r="W55">
            <v>0.18</v>
          </cell>
          <cell r="X55">
            <v>34</v>
          </cell>
          <cell r="Y55">
            <v>34</v>
          </cell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>
            <v>0.68</v>
          </cell>
        </row>
        <row r="56">
          <cell r="C56" t="str">
            <v>NOT YET TO GFS</v>
          </cell>
          <cell r="D56" t="str">
            <v>HEAD OFFICE (LTO)</v>
          </cell>
          <cell r="E56" t="str">
            <v>Unicorn Horn Cholocate</v>
          </cell>
          <cell r="F56" t="str">
            <v>VINCENT SELECTION</v>
          </cell>
          <cell r="G56" t="str">
            <v>N/A</v>
          </cell>
          <cell r="H56"/>
          <cell r="I56" t="str">
            <v>144UN (3TRAYS)</v>
          </cell>
          <cell r="J56">
            <v>0.22083333333333333</v>
          </cell>
          <cell r="K56">
            <v>31.8</v>
          </cell>
          <cell r="L56">
            <v>1</v>
          </cell>
          <cell r="M56">
            <v>31.8</v>
          </cell>
          <cell r="N56">
            <v>15.9</v>
          </cell>
          <cell r="O56">
            <v>0.5</v>
          </cell>
          <cell r="P56">
            <v>2</v>
          </cell>
          <cell r="Q56">
            <v>5</v>
          </cell>
          <cell r="R56">
            <v>54.7</v>
          </cell>
          <cell r="S56">
            <v>0</v>
          </cell>
          <cell r="T56">
            <v>54.7</v>
          </cell>
          <cell r="U56"/>
          <cell r="V56">
            <v>9.8460000000000001</v>
          </cell>
          <cell r="W56">
            <v>0.18</v>
          </cell>
          <cell r="X56">
            <v>54.7</v>
          </cell>
          <cell r="Y56">
            <v>0.37986111111111115</v>
          </cell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>
            <v>1.0940000000000001</v>
          </cell>
        </row>
        <row r="57"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</row>
        <row r="58">
          <cell r="C58" t="str">
            <v>1415978</v>
          </cell>
          <cell r="D58"/>
          <cell r="E58" t="str">
            <v>6 oz DP Paper Branded Container - Yogen Fruz</v>
          </cell>
          <cell r="F58" t="str">
            <v>KEARY GLOBAL (TAICHUNG, TAIWAN)</v>
          </cell>
          <cell r="G58">
            <v>48</v>
          </cell>
          <cell r="H58">
            <v>9.5623826928776055</v>
          </cell>
          <cell r="I58" t="str">
            <v>20X50UN</v>
          </cell>
          <cell r="J58">
            <v>3.9381030000000004E-2</v>
          </cell>
          <cell r="K58">
            <v>29.1</v>
          </cell>
          <cell r="L58">
            <v>1.3532999999999999</v>
          </cell>
          <cell r="M58">
            <v>39.381030000000003</v>
          </cell>
          <cell r="N58">
            <v>19.690515000000001</v>
          </cell>
          <cell r="O58">
            <v>0.5</v>
          </cell>
          <cell r="P58">
            <v>2</v>
          </cell>
          <cell r="Q58">
            <v>20</v>
          </cell>
          <cell r="R58">
            <v>81.099999999999994</v>
          </cell>
          <cell r="S58">
            <v>2.0425249431986567</v>
          </cell>
          <cell r="T58">
            <v>83.142524943198651</v>
          </cell>
          <cell r="U58"/>
          <cell r="V58">
            <v>13.302803990911784</v>
          </cell>
          <cell r="W58">
            <v>0.16</v>
          </cell>
          <cell r="X58">
            <v>96.445328934110435</v>
          </cell>
          <cell r="Y58">
            <v>9.6445328934110439E-2</v>
          </cell>
          <cell r="Z58">
            <v>0</v>
          </cell>
          <cell r="AA58">
            <v>96.445328934110435</v>
          </cell>
          <cell r="AB58">
            <v>0</v>
          </cell>
          <cell r="AC58">
            <v>96.445328934110435</v>
          </cell>
          <cell r="AD58">
            <v>2.5</v>
          </cell>
          <cell r="AE58">
            <v>98.945328934110435</v>
          </cell>
          <cell r="AF58"/>
          <cell r="AG58"/>
          <cell r="AH58"/>
          <cell r="AI58"/>
          <cell r="AJ58">
            <v>2.9535772500000004</v>
          </cell>
          <cell r="AK58">
            <v>84</v>
          </cell>
          <cell r="AL58">
            <v>1.9289065786822088</v>
          </cell>
        </row>
        <row r="59">
          <cell r="C59" t="str">
            <v>1415586</v>
          </cell>
          <cell r="D59" t="str">
            <v>SO</v>
          </cell>
          <cell r="E59" t="str">
            <v>PET Dome lid for 6/10 oz Paper Cold/Hot</v>
          </cell>
          <cell r="F59" t="str">
            <v>KEARY GLOBAL (TAICHUNG, TAIWAN)</v>
          </cell>
          <cell r="G59" t="str">
            <v>N/A</v>
          </cell>
          <cell r="H59">
            <v>4.346537587671639</v>
          </cell>
          <cell r="I59" t="str">
            <v>20X50UN</v>
          </cell>
          <cell r="J59">
            <v>4.7109579999999998E-2</v>
          </cell>
          <cell r="K59">
            <v>37.1</v>
          </cell>
          <cell r="L59">
            <v>1.2698</v>
          </cell>
          <cell r="M59">
            <v>47.109580000000001</v>
          </cell>
          <cell r="N59">
            <v>5.1820538000000003</v>
          </cell>
          <cell r="O59">
            <v>0.11</v>
          </cell>
          <cell r="P59">
            <v>2</v>
          </cell>
          <cell r="Q59">
            <v>40</v>
          </cell>
          <cell r="R59">
            <v>94.3</v>
          </cell>
          <cell r="S59">
            <v>0.92842042872666219</v>
          </cell>
          <cell r="T59">
            <v>95.228420428726665</v>
          </cell>
          <cell r="U59"/>
          <cell r="V59">
            <v>17.141115677170799</v>
          </cell>
          <cell r="W59">
            <v>0.18</v>
          </cell>
          <cell r="X59">
            <v>112.36953610589747</v>
          </cell>
          <cell r="Y59">
            <v>0.11236953610589746</v>
          </cell>
          <cell r="Z59">
            <v>0</v>
          </cell>
          <cell r="AA59">
            <v>112.36953610589747</v>
          </cell>
          <cell r="AB59">
            <v>0</v>
          </cell>
          <cell r="AC59">
            <v>112.36953610589747</v>
          </cell>
          <cell r="AD59">
            <v>2.5</v>
          </cell>
          <cell r="AE59">
            <v>114.86953610589747</v>
          </cell>
          <cell r="AF59"/>
          <cell r="AG59"/>
          <cell r="AH59"/>
          <cell r="AI59"/>
          <cell r="AJ59">
            <v>2.6145816900000001</v>
          </cell>
          <cell r="AK59">
            <v>96.9</v>
          </cell>
          <cell r="AL59">
            <v>2.2473907221179492</v>
          </cell>
        </row>
        <row r="60">
          <cell r="C60" t="str">
            <v>1415917</v>
          </cell>
          <cell r="D60"/>
          <cell r="E60" t="str">
            <v>8 oz DP Paper Branded Container - Yogen Fruz</v>
          </cell>
          <cell r="F60" t="str">
            <v>KEARY GLOBAL (TAICHUNG, TAIWAN)</v>
          </cell>
          <cell r="G60">
            <v>24</v>
          </cell>
          <cell r="H60">
            <v>10.234120320063221</v>
          </cell>
          <cell r="I60" t="str">
            <v>20X50UN</v>
          </cell>
          <cell r="J60">
            <v>4.2425955000000001E-2</v>
          </cell>
          <cell r="K60">
            <v>31.35</v>
          </cell>
          <cell r="L60">
            <v>1.3532999999999999</v>
          </cell>
          <cell r="M60">
            <v>42.425955000000002</v>
          </cell>
          <cell r="N60">
            <v>21.212977500000001</v>
          </cell>
          <cell r="O60">
            <v>0.5</v>
          </cell>
          <cell r="P60">
            <v>2</v>
          </cell>
          <cell r="Q60">
            <v>20</v>
          </cell>
          <cell r="R60">
            <v>85.6</v>
          </cell>
          <cell r="S60">
            <v>2.1860081003655041</v>
          </cell>
          <cell r="T60">
            <v>87.786008100365493</v>
          </cell>
          <cell r="U60"/>
          <cell r="V60">
            <v>14.04576129605848</v>
          </cell>
          <cell r="W60">
            <v>0.16</v>
          </cell>
          <cell r="X60">
            <v>101.83176939642397</v>
          </cell>
          <cell r="Y60">
            <v>0.10183176939642397</v>
          </cell>
          <cell r="Z60">
            <v>0</v>
          </cell>
          <cell r="AA60">
            <v>101.83176939642397</v>
          </cell>
          <cell r="AB60">
            <v>0</v>
          </cell>
          <cell r="AC60">
            <v>101.83176939642397</v>
          </cell>
          <cell r="AD60"/>
          <cell r="AE60"/>
          <cell r="AF60"/>
          <cell r="AG60"/>
          <cell r="AH60"/>
          <cell r="AI60"/>
          <cell r="AJ60">
            <v>3.1819466250000001</v>
          </cell>
          <cell r="AK60">
            <v>88.8</v>
          </cell>
          <cell r="AL60">
            <v>2.0366353879284795</v>
          </cell>
        </row>
        <row r="61">
          <cell r="C61" t="str">
            <v>1415921</v>
          </cell>
          <cell r="D61" t="str">
            <v>SO</v>
          </cell>
          <cell r="E61" t="str">
            <v>PET Dome lid for 8 oz Paper Cold/Hot</v>
          </cell>
          <cell r="F61" t="str">
            <v>KEARY GLOBAL (TAICHUNG, TAIWAN)</v>
          </cell>
          <cell r="G61" t="str">
            <v>N/A</v>
          </cell>
          <cell r="H61">
            <v>4.346537587671639</v>
          </cell>
          <cell r="I61" t="str">
            <v>20X50UN</v>
          </cell>
          <cell r="J61">
            <v>4.7109579999999998E-2</v>
          </cell>
          <cell r="K61">
            <v>37.1</v>
          </cell>
          <cell r="L61">
            <v>1.2698</v>
          </cell>
          <cell r="M61">
            <v>47.109580000000001</v>
          </cell>
          <cell r="N61">
            <v>5.1820538000000003</v>
          </cell>
          <cell r="O61">
            <v>0.11</v>
          </cell>
          <cell r="P61">
            <v>2</v>
          </cell>
          <cell r="Q61">
            <v>40</v>
          </cell>
          <cell r="R61">
            <v>94.3</v>
          </cell>
          <cell r="S61">
            <v>0.92842042872666219</v>
          </cell>
          <cell r="T61">
            <v>95.228420428726665</v>
          </cell>
          <cell r="U61"/>
          <cell r="V61">
            <v>17.141115677170799</v>
          </cell>
          <cell r="W61">
            <v>0.18</v>
          </cell>
          <cell r="X61">
            <v>112.36953610589747</v>
          </cell>
          <cell r="Y61">
            <v>0.11236953610589746</v>
          </cell>
          <cell r="Z61">
            <v>0</v>
          </cell>
          <cell r="AA61">
            <v>112.36953610589747</v>
          </cell>
          <cell r="AB61">
            <v>0</v>
          </cell>
          <cell r="AC61">
            <v>112.36953610589747</v>
          </cell>
          <cell r="AD61"/>
          <cell r="AE61"/>
          <cell r="AF61"/>
          <cell r="AG61"/>
          <cell r="AH61"/>
          <cell r="AI61"/>
          <cell r="AJ61">
            <v>2.6145816900000001</v>
          </cell>
          <cell r="AK61">
            <v>96.9</v>
          </cell>
          <cell r="AL61">
            <v>2.2473907221179492</v>
          </cell>
        </row>
        <row r="62">
          <cell r="C62" t="str">
            <v>1417520</v>
          </cell>
          <cell r="D62"/>
          <cell r="E62" t="str">
            <v>12 oz DP Paper Branded Container - Yogen Fruz</v>
          </cell>
          <cell r="F62" t="str">
            <v>KEARY GLOBAL (TAICHUNG, TAIWAN)</v>
          </cell>
          <cell r="G62">
            <v>24</v>
          </cell>
          <cell r="H62">
            <v>11.518324607329843</v>
          </cell>
          <cell r="I62" t="str">
            <v>20X50UN</v>
          </cell>
          <cell r="J62">
            <v>4.7297834999999996E-2</v>
          </cell>
          <cell r="K62">
            <v>34.950000000000003</v>
          </cell>
          <cell r="L62">
            <v>1.3532999999999999</v>
          </cell>
          <cell r="M62">
            <v>47.297834999999999</v>
          </cell>
          <cell r="N62">
            <v>23.6489175</v>
          </cell>
          <cell r="O62">
            <v>0.5</v>
          </cell>
          <cell r="P62">
            <v>2</v>
          </cell>
          <cell r="Q62">
            <v>20</v>
          </cell>
          <cell r="R62">
            <v>92.9</v>
          </cell>
          <cell r="S62">
            <v>2.4603141361256546</v>
          </cell>
          <cell r="T62">
            <v>95.360314136125666</v>
          </cell>
          <cell r="U62"/>
          <cell r="V62">
            <v>15.257650261780107</v>
          </cell>
          <cell r="W62">
            <v>0.16</v>
          </cell>
          <cell r="X62">
            <v>110.61796439790578</v>
          </cell>
          <cell r="Y62">
            <v>0.11061796439790578</v>
          </cell>
          <cell r="Z62">
            <v>0</v>
          </cell>
          <cell r="AA62">
            <v>110.61796439790578</v>
          </cell>
          <cell r="AB62">
            <v>0</v>
          </cell>
          <cell r="AC62">
            <v>110.61796439790578</v>
          </cell>
          <cell r="AD62">
            <v>2.5</v>
          </cell>
          <cell r="AE62">
            <v>113.11796439790578</v>
          </cell>
          <cell r="AF62">
            <v>0</v>
          </cell>
          <cell r="AG62">
            <v>110.61796439790578</v>
          </cell>
          <cell r="AH62"/>
          <cell r="AI62"/>
          <cell r="AJ62">
            <v>3.5473376250000004</v>
          </cell>
          <cell r="AK62">
            <v>96.5</v>
          </cell>
          <cell r="AL62">
            <v>2.2123592879581158</v>
          </cell>
        </row>
        <row r="63">
          <cell r="C63" t="str">
            <v>1415922</v>
          </cell>
          <cell r="D63"/>
          <cell r="E63" t="str">
            <v>PET Dome lid for 12 oz Paper Cold/Hot</v>
          </cell>
          <cell r="F63" t="str">
            <v>KEARY GLOBAL (TAICHUNG, TAIWAN)</v>
          </cell>
          <cell r="G63" t="str">
            <v>N/A</v>
          </cell>
          <cell r="H63">
            <v>5.8777042378741484</v>
          </cell>
          <cell r="I63" t="str">
            <v>20X50UN</v>
          </cell>
          <cell r="J63">
            <v>5.6569589999999996E-2</v>
          </cell>
          <cell r="K63">
            <v>44.55</v>
          </cell>
          <cell r="L63">
            <v>1.2698</v>
          </cell>
          <cell r="M63">
            <v>56.569589999999998</v>
          </cell>
          <cell r="N63">
            <v>6.2226549000000002</v>
          </cell>
          <cell r="O63">
            <v>0.11000000000000001</v>
          </cell>
          <cell r="P63">
            <v>2</v>
          </cell>
          <cell r="Q63">
            <v>40</v>
          </cell>
          <cell r="R63">
            <v>104.8</v>
          </cell>
          <cell r="S63">
            <v>1.2554776252099182</v>
          </cell>
          <cell r="T63">
            <v>106.05547762520992</v>
          </cell>
          <cell r="U63"/>
          <cell r="V63">
            <v>16.968876420033588</v>
          </cell>
          <cell r="W63">
            <v>0.16</v>
          </cell>
          <cell r="X63">
            <v>123.02435404524351</v>
          </cell>
          <cell r="Y63">
            <v>0.12302435404524351</v>
          </cell>
          <cell r="Z63">
            <v>0</v>
          </cell>
          <cell r="AA63">
            <v>123.02435404524351</v>
          </cell>
          <cell r="AB63">
            <v>0</v>
          </cell>
          <cell r="AC63">
            <v>123.02435404524351</v>
          </cell>
          <cell r="AD63">
            <v>2.5</v>
          </cell>
          <cell r="AE63">
            <v>125.52435404524351</v>
          </cell>
          <cell r="AF63"/>
          <cell r="AG63"/>
          <cell r="AH63"/>
          <cell r="AI63"/>
          <cell r="AJ63">
            <v>3.1396122450000004</v>
          </cell>
          <cell r="AK63">
            <v>107.9</v>
          </cell>
          <cell r="AL63">
            <v>2.4604870809048704</v>
          </cell>
        </row>
        <row r="64">
          <cell r="C64" t="str">
            <v>NOT YET TO GFS</v>
          </cell>
          <cell r="D64" t="str">
            <v>FORT MCMURRAY ONLY</v>
          </cell>
          <cell r="E64" t="str">
            <v>16 oz DP Paper Branded Container - Yogen Fruz</v>
          </cell>
          <cell r="F64" t="str">
            <v>KEARY GLOBAL (TAICHUNG, TAIWAN)</v>
          </cell>
          <cell r="G64">
            <v>24</v>
          </cell>
          <cell r="H64">
            <v>15.899436925812505</v>
          </cell>
          <cell r="I64" t="str">
            <v>20X50UN</v>
          </cell>
          <cell r="J64">
            <v>5.3523014999999993E-2</v>
          </cell>
          <cell r="K64">
            <v>39.549999999999997</v>
          </cell>
          <cell r="L64">
            <v>1.3532999999999999</v>
          </cell>
          <cell r="M64">
            <v>53.523014999999994</v>
          </cell>
          <cell r="N64">
            <v>26.761507499999997</v>
          </cell>
          <cell r="O64">
            <v>0.5</v>
          </cell>
          <cell r="P64">
            <v>2</v>
          </cell>
          <cell r="Q64">
            <v>20</v>
          </cell>
          <cell r="R64">
            <v>102.3</v>
          </cell>
          <cell r="S64">
            <v>3.3961197273535513</v>
          </cell>
          <cell r="T64">
            <v>105.69611972735355</v>
          </cell>
          <cell r="U64"/>
          <cell r="V64">
            <v>16.911379156376569</v>
          </cell>
          <cell r="W64">
            <v>0.16</v>
          </cell>
          <cell r="X64">
            <v>122.60749888373012</v>
          </cell>
          <cell r="Y64">
            <v>0.12260749888373011</v>
          </cell>
          <cell r="Z64">
            <v>0</v>
          </cell>
          <cell r="AA64">
            <v>122.60749888373012</v>
          </cell>
          <cell r="AB64">
            <v>0</v>
          </cell>
          <cell r="AC64">
            <v>122.60749888373012</v>
          </cell>
          <cell r="AD64"/>
          <cell r="AE64"/>
          <cell r="AF64"/>
          <cell r="AG64"/>
          <cell r="AH64"/>
          <cell r="AI64"/>
          <cell r="AJ64">
            <v>4.0142261249999995</v>
          </cell>
          <cell r="AK64">
            <v>106.3</v>
          </cell>
          <cell r="AL64">
            <v>2.4521499776746025</v>
          </cell>
        </row>
        <row r="65">
          <cell r="C65" t="str">
            <v>1416679</v>
          </cell>
          <cell r="D65" t="str">
            <v>SO</v>
          </cell>
          <cell r="E65" t="str">
            <v>PET Dome lid for 16 oz Paper Cold/Hot</v>
          </cell>
          <cell r="F65" t="str">
            <v>KEARY GLOBAL (TAICHUNG, TAIWAN)</v>
          </cell>
          <cell r="G65" t="str">
            <v>N/A</v>
          </cell>
          <cell r="H65">
            <v>6.6185913266818144</v>
          </cell>
          <cell r="I65" t="str">
            <v>20X50UN</v>
          </cell>
          <cell r="J65">
            <v>5.6569589999999996E-2</v>
          </cell>
          <cell r="K65">
            <v>44.55</v>
          </cell>
          <cell r="L65">
            <v>1.2698</v>
          </cell>
          <cell r="M65">
            <v>56.569589999999998</v>
          </cell>
          <cell r="N65">
            <v>6.2226549000000002</v>
          </cell>
          <cell r="O65">
            <v>0.11000000000000001</v>
          </cell>
          <cell r="P65">
            <v>2</v>
          </cell>
          <cell r="Q65">
            <v>40</v>
          </cell>
          <cell r="R65">
            <v>104.8</v>
          </cell>
          <cell r="S65">
            <v>1.4137311073792356</v>
          </cell>
          <cell r="T65">
            <v>106.21373110737923</v>
          </cell>
          <cell r="U65"/>
          <cell r="V65">
            <v>19.118471599328259</v>
          </cell>
          <cell r="W65">
            <v>0.18</v>
          </cell>
          <cell r="X65">
            <v>125.33220270670749</v>
          </cell>
          <cell r="Y65">
            <v>0.1253322027067075</v>
          </cell>
          <cell r="Z65">
            <v>0</v>
          </cell>
          <cell r="AA65">
            <v>125.33220270670749</v>
          </cell>
          <cell r="AB65">
            <v>0</v>
          </cell>
          <cell r="AC65">
            <v>125.33220270670749</v>
          </cell>
          <cell r="AD65"/>
          <cell r="AE65"/>
          <cell r="AF65"/>
          <cell r="AG65"/>
          <cell r="AH65"/>
          <cell r="AI65"/>
          <cell r="AJ65">
            <v>3.1396122450000004</v>
          </cell>
          <cell r="AK65">
            <v>107.9</v>
          </cell>
          <cell r="AL65">
            <v>2.5066440541341497</v>
          </cell>
        </row>
        <row r="66">
          <cell r="C66" t="str">
            <v>1415589</v>
          </cell>
          <cell r="D66" t="str">
            <v>USA ONLY.  CONTRACT PRICE/SO.  TRANSIT TO KEARY.</v>
          </cell>
          <cell r="E66" t="str">
            <v>16 Oz Yogen Fruz Container</v>
          </cell>
          <cell r="F66" t="str">
            <v>DART/SOLO</v>
          </cell>
          <cell r="G66" t="str">
            <v>N/A</v>
          </cell>
          <cell r="H66">
            <v>10.020000000000001</v>
          </cell>
          <cell r="I66">
            <v>500</v>
          </cell>
          <cell r="J66">
            <v>6.8260000000000001E-2</v>
          </cell>
          <cell r="K66">
            <v>34.130000000000003</v>
          </cell>
          <cell r="L66">
            <v>1</v>
          </cell>
          <cell r="M66">
            <v>34.130000000000003</v>
          </cell>
          <cell r="N66">
            <v>5</v>
          </cell>
          <cell r="O66">
            <v>0.14649868151186637</v>
          </cell>
          <cell r="P66">
            <v>2</v>
          </cell>
          <cell r="Q66">
            <v>3</v>
          </cell>
          <cell r="R66">
            <v>44.1</v>
          </cell>
          <cell r="S66">
            <v>2.0720999999999998</v>
          </cell>
          <cell r="T66">
            <v>46.1721</v>
          </cell>
          <cell r="U66"/>
          <cell r="V66">
            <v>8.3109780000000004</v>
          </cell>
          <cell r="W66">
            <v>0.18</v>
          </cell>
          <cell r="X66">
            <v>54.483077999999999</v>
          </cell>
          <cell r="Y66">
            <v>0.10896615599999999</v>
          </cell>
          <cell r="Z66">
            <v>0</v>
          </cell>
          <cell r="AA66">
            <v>54.483077999999999</v>
          </cell>
          <cell r="AB66"/>
          <cell r="AC66"/>
          <cell r="AD66"/>
          <cell r="AE66"/>
          <cell r="AF66"/>
          <cell r="AG66"/>
          <cell r="AH66"/>
          <cell r="AI66"/>
          <cell r="AJ66">
            <v>1.9565000000000001</v>
          </cell>
          <cell r="AK66">
            <v>46.1</v>
          </cell>
          <cell r="AL66">
            <v>1.0896615599999999</v>
          </cell>
        </row>
        <row r="67">
          <cell r="C67" t="str">
            <v>1415581 (YF)/1246113 (GFS)</v>
          </cell>
          <cell r="D67" t="str">
            <v>CONTRACT PRICE.  TRANSIT TO KEARY.</v>
          </cell>
          <cell r="E67" t="str">
            <v>16oz Clear dom lid</v>
          </cell>
          <cell r="F67" t="str">
            <v>DART/SOLO</v>
          </cell>
          <cell r="G67" t="str">
            <v>N/A</v>
          </cell>
          <cell r="H67">
            <v>3.7</v>
          </cell>
          <cell r="I67">
            <v>500</v>
          </cell>
          <cell r="J67">
            <v>0.13954</v>
          </cell>
          <cell r="K67">
            <v>69.77</v>
          </cell>
          <cell r="L67">
            <v>1</v>
          </cell>
          <cell r="M67">
            <v>69.77</v>
          </cell>
          <cell r="N67">
            <v>5</v>
          </cell>
          <cell r="O67">
            <v>7.1664038985237211E-2</v>
          </cell>
          <cell r="P67">
            <v>2</v>
          </cell>
          <cell r="Q67">
            <v>3</v>
          </cell>
          <cell r="R67">
            <v>79.8</v>
          </cell>
          <cell r="S67">
            <v>0</v>
          </cell>
          <cell r="T67">
            <v>79.8</v>
          </cell>
          <cell r="U67"/>
          <cell r="V67">
            <v>14.363999999999999</v>
          </cell>
          <cell r="W67">
            <v>0.18</v>
          </cell>
          <cell r="X67">
            <v>94.164000000000001</v>
          </cell>
          <cell r="Y67">
            <v>0.188328</v>
          </cell>
          <cell r="Z67">
            <v>0</v>
          </cell>
          <cell r="AA67">
            <v>94.164000000000001</v>
          </cell>
          <cell r="AB67"/>
          <cell r="AC67"/>
          <cell r="AD67"/>
          <cell r="AE67"/>
          <cell r="AF67"/>
          <cell r="AG67"/>
          <cell r="AH67"/>
          <cell r="AI67"/>
          <cell r="AJ67">
            <v>3.7385000000000002</v>
          </cell>
          <cell r="AK67">
            <v>83.5</v>
          </cell>
          <cell r="AL67">
            <v>1.8832800000000001</v>
          </cell>
        </row>
        <row r="68">
          <cell r="C68" t="str">
            <v>1438830</v>
          </cell>
          <cell r="D68" t="str">
            <v>SO</v>
          </cell>
          <cell r="E68" t="str">
            <v>16oz YF Pint Container (Yogen Fruz)</v>
          </cell>
          <cell r="F68" t="str">
            <v>KEARY GLOBAL (WUHAN, CHINA)</v>
          </cell>
          <cell r="G68" t="str">
            <v>N/A</v>
          </cell>
          <cell r="H68">
            <v>11.63</v>
          </cell>
          <cell r="I68" t="str">
            <v>20X50UN</v>
          </cell>
          <cell r="J68">
            <v>4.336367E-2</v>
          </cell>
          <cell r="K68">
            <v>34.15</v>
          </cell>
          <cell r="L68">
            <v>1.2698</v>
          </cell>
          <cell r="M68">
            <v>43.363669999999999</v>
          </cell>
          <cell r="N68">
            <v>8.6727340000000002</v>
          </cell>
          <cell r="O68">
            <v>0.2</v>
          </cell>
          <cell r="P68">
            <v>2</v>
          </cell>
          <cell r="Q68">
            <v>30</v>
          </cell>
          <cell r="R68">
            <v>84</v>
          </cell>
          <cell r="S68">
            <v>2.4841680000000004</v>
          </cell>
          <cell r="T68">
            <v>86.484167999999997</v>
          </cell>
          <cell r="U68"/>
          <cell r="V68">
            <v>15.567150239999998</v>
          </cell>
          <cell r="W68">
            <v>0.18</v>
          </cell>
          <cell r="X68">
            <v>102.05131824</v>
          </cell>
          <cell r="Y68">
            <v>0.10205131823999999</v>
          </cell>
          <cell r="Z68">
            <v>0</v>
          </cell>
          <cell r="AA68">
            <v>102.05131824</v>
          </cell>
          <cell r="AB68">
            <v>0</v>
          </cell>
          <cell r="AC68">
            <v>102.05131824</v>
          </cell>
          <cell r="AD68">
            <v>2.5</v>
          </cell>
          <cell r="AE68">
            <v>104.55131824</v>
          </cell>
          <cell r="AF68"/>
          <cell r="AG68"/>
          <cell r="AH68"/>
          <cell r="AI68"/>
          <cell r="AJ68">
            <v>2.6018202000000001</v>
          </cell>
          <cell r="AK68">
            <v>86.6</v>
          </cell>
          <cell r="AL68">
            <v>2.0410263648</v>
          </cell>
        </row>
        <row r="69">
          <cell r="C69" t="str">
            <v>1438807</v>
          </cell>
          <cell r="D69" t="str">
            <v>SO</v>
          </cell>
          <cell r="E69" t="str">
            <v>16oz White Pint Lid</v>
          </cell>
          <cell r="F69" t="str">
            <v>KEARY GLOBAL (WUHAN, CHINA)</v>
          </cell>
          <cell r="G69" t="str">
            <v>N/A</v>
          </cell>
          <cell r="H69">
            <v>5.769040798182357</v>
          </cell>
          <cell r="I69" t="str">
            <v>20X25UN</v>
          </cell>
          <cell r="J69">
            <v>5.96806E-2</v>
          </cell>
          <cell r="K69">
            <v>23.5</v>
          </cell>
          <cell r="L69">
            <v>1.2698</v>
          </cell>
          <cell r="M69">
            <v>29.840299999999999</v>
          </cell>
          <cell r="N69">
            <v>3.2824329999999997</v>
          </cell>
          <cell r="O69">
            <v>0.10999999999999999</v>
          </cell>
          <cell r="P69">
            <v>2</v>
          </cell>
          <cell r="Q69">
            <v>30</v>
          </cell>
          <cell r="R69">
            <v>65.099999999999994</v>
          </cell>
          <cell r="S69">
            <v>1.2322671144917516</v>
          </cell>
          <cell r="T69">
            <v>66.332267114491742</v>
          </cell>
          <cell r="U69"/>
          <cell r="V69">
            <v>11.939808080608513</v>
          </cell>
          <cell r="W69">
            <v>0.18</v>
          </cell>
          <cell r="X69">
            <v>78.272075195100257</v>
          </cell>
          <cell r="Y69">
            <v>0.1565441503902005</v>
          </cell>
          <cell r="Z69">
            <v>0</v>
          </cell>
          <cell r="AA69">
            <v>78.272075195100257</v>
          </cell>
          <cell r="AB69">
            <v>0</v>
          </cell>
          <cell r="AC69">
            <v>78.272075195100257</v>
          </cell>
          <cell r="AD69">
            <v>2.5</v>
          </cell>
          <cell r="AE69">
            <v>80.772075195100257</v>
          </cell>
          <cell r="AF69"/>
          <cell r="AG69"/>
          <cell r="AH69"/>
          <cell r="AI69"/>
          <cell r="AJ69">
            <v>1.6561366499999999</v>
          </cell>
          <cell r="AK69">
            <v>66.8</v>
          </cell>
          <cell r="AL69">
            <v>1.5654415039020051</v>
          </cell>
        </row>
        <row r="70">
          <cell r="C70" t="str">
            <v>1415582</v>
          </cell>
          <cell r="D70" t="str">
            <v>SO.  TRANSIT TO KEARY</v>
          </cell>
          <cell r="E70" t="str">
            <v>YF 12 oz clear plastic cup</v>
          </cell>
          <cell r="F70" t="str">
            <v>DART/SOLO</v>
          </cell>
          <cell r="G70" t="str">
            <v>N/A</v>
          </cell>
          <cell r="H70">
            <v>13.299999999999999</v>
          </cell>
          <cell r="I70">
            <v>1000</v>
          </cell>
          <cell r="J70">
            <v>9.6439999999999998E-2</v>
          </cell>
          <cell r="K70">
            <v>96.44</v>
          </cell>
          <cell r="L70">
            <v>1</v>
          </cell>
          <cell r="M70">
            <v>96.44</v>
          </cell>
          <cell r="N70">
            <v>9.64</v>
          </cell>
          <cell r="O70">
            <v>9.995852343425965E-2</v>
          </cell>
          <cell r="P70">
            <v>2</v>
          </cell>
          <cell r="Q70">
            <v>3</v>
          </cell>
          <cell r="R70">
            <v>111.1</v>
          </cell>
          <cell r="S70">
            <v>0.80910000000000004</v>
          </cell>
          <cell r="T70">
            <v>111.9091</v>
          </cell>
          <cell r="U70"/>
          <cell r="V70">
            <v>20.143637999999999</v>
          </cell>
          <cell r="W70">
            <v>0.18</v>
          </cell>
          <cell r="X70">
            <v>132.05273800000001</v>
          </cell>
          <cell r="Y70">
            <v>0.132052738</v>
          </cell>
          <cell r="Z70">
            <v>0</v>
          </cell>
          <cell r="AA70">
            <v>132.05273800000001</v>
          </cell>
          <cell r="AB70">
            <v>0</v>
          </cell>
          <cell r="AC70">
            <v>132.05273800000001</v>
          </cell>
          <cell r="AD70"/>
          <cell r="AE70"/>
          <cell r="AF70"/>
          <cell r="AG70"/>
          <cell r="AH70"/>
          <cell r="AI70"/>
          <cell r="AJ70">
            <v>5.3040000000000003</v>
          </cell>
          <cell r="AK70">
            <v>116.4</v>
          </cell>
          <cell r="AL70">
            <v>2.6410547600000003</v>
          </cell>
        </row>
        <row r="71">
          <cell r="C71" t="str">
            <v>1243732</v>
          </cell>
          <cell r="D71" t="str">
            <v>CONTRACT PRICE.  TRANSIT TO KEARY.</v>
          </cell>
          <cell r="E71" t="str">
            <v>Plastic lid for 12oz &amp; 20oz 1000/1</v>
          </cell>
          <cell r="F71" t="str">
            <v>DART/SOLO</v>
          </cell>
          <cell r="G71" t="str">
            <v>N/A</v>
          </cell>
          <cell r="H71">
            <v>3.54</v>
          </cell>
          <cell r="I71">
            <v>1000</v>
          </cell>
          <cell r="J71">
            <v>4.6100000000000002E-2</v>
          </cell>
          <cell r="K71">
            <v>46.1</v>
          </cell>
          <cell r="L71">
            <v>1</v>
          </cell>
          <cell r="M71">
            <v>46.1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46.1</v>
          </cell>
          <cell r="S71">
            <v>0</v>
          </cell>
          <cell r="T71">
            <v>46.1</v>
          </cell>
          <cell r="U71"/>
          <cell r="V71">
            <v>6.915</v>
          </cell>
          <cell r="W71">
            <v>0.15</v>
          </cell>
          <cell r="X71">
            <v>53.015000000000001</v>
          </cell>
          <cell r="Y71">
            <v>5.3015E-2</v>
          </cell>
          <cell r="Z71">
            <v>0</v>
          </cell>
          <cell r="AA71">
            <v>53.015000000000001</v>
          </cell>
          <cell r="AB71">
            <v>0</v>
          </cell>
          <cell r="AC71">
            <v>53.015000000000001</v>
          </cell>
          <cell r="AD71"/>
          <cell r="AE71"/>
          <cell r="AF71"/>
          <cell r="AG71"/>
          <cell r="AH71"/>
          <cell r="AI71"/>
          <cell r="AJ71"/>
          <cell r="AK71"/>
          <cell r="AL71">
            <v>1.0603</v>
          </cell>
        </row>
        <row r="72">
          <cell r="C72" t="str">
            <v>1444956</v>
          </cell>
          <cell r="D72"/>
          <cell r="E72" t="str">
            <v>YF 16 oz Clear plastic cup</v>
          </cell>
          <cell r="F72" t="str">
            <v>KEARY GLOBAL (TAICHUNG, TAIWAN)</v>
          </cell>
          <cell r="G72" t="str">
            <v>N/A</v>
          </cell>
          <cell r="H72">
            <v>16.220487997629164</v>
          </cell>
          <cell r="I72" t="str">
            <v>20X50UN</v>
          </cell>
          <cell r="J72">
            <v>5.8868549999999999E-2</v>
          </cell>
          <cell r="K72">
            <v>43.5</v>
          </cell>
          <cell r="L72">
            <v>1.3532999999999999</v>
          </cell>
          <cell r="M72">
            <v>58.868549999999999</v>
          </cell>
          <cell r="N72">
            <v>29.434275</v>
          </cell>
          <cell r="O72">
            <v>0.5</v>
          </cell>
          <cell r="P72">
            <v>2</v>
          </cell>
          <cell r="Q72">
            <v>20</v>
          </cell>
          <cell r="R72">
            <v>110.3</v>
          </cell>
          <cell r="S72">
            <v>3.4646962362935896</v>
          </cell>
          <cell r="T72">
            <v>113.76469623629359</v>
          </cell>
          <cell r="U72"/>
          <cell r="V72">
            <v>18.202351397806975</v>
          </cell>
          <cell r="W72">
            <v>0.16</v>
          </cell>
          <cell r="X72">
            <v>131.96704763410057</v>
          </cell>
          <cell r="Y72">
            <v>0.13196704763410055</v>
          </cell>
          <cell r="Z72">
            <v>0</v>
          </cell>
          <cell r="AA72">
            <v>131.96704763410057</v>
          </cell>
          <cell r="AB72">
            <v>0</v>
          </cell>
          <cell r="AC72">
            <v>131.96704763410057</v>
          </cell>
          <cell r="AD72"/>
          <cell r="AE72"/>
          <cell r="AF72"/>
          <cell r="AG72"/>
          <cell r="AH72"/>
          <cell r="AI72"/>
          <cell r="AJ72">
            <v>4.4151412500000005</v>
          </cell>
          <cell r="AK72">
            <v>114.7</v>
          </cell>
          <cell r="AL72">
            <v>2.6393409526820113</v>
          </cell>
        </row>
        <row r="73">
          <cell r="C73" t="str">
            <v>1444957</v>
          </cell>
          <cell r="D73"/>
          <cell r="E73" t="str">
            <v>YF 20 oz Clear plastic cup</v>
          </cell>
          <cell r="F73" t="str">
            <v>KEARY GLOBAL (TAICHUNG, TAIWAN)</v>
          </cell>
          <cell r="G73" t="str">
            <v>N/A</v>
          </cell>
          <cell r="H73">
            <v>17.524449273930653</v>
          </cell>
          <cell r="I73" t="str">
            <v>20X50UN</v>
          </cell>
          <cell r="J73">
            <v>6.9838999999999998E-2</v>
          </cell>
          <cell r="K73">
            <v>55</v>
          </cell>
          <cell r="L73">
            <v>1.2698</v>
          </cell>
          <cell r="M73">
            <v>69.838999999999999</v>
          </cell>
          <cell r="N73">
            <v>34.919499999999999</v>
          </cell>
          <cell r="O73">
            <v>0.5</v>
          </cell>
          <cell r="P73">
            <v>2</v>
          </cell>
          <cell r="Q73">
            <v>40</v>
          </cell>
          <cell r="R73">
            <v>146.80000000000001</v>
          </cell>
          <cell r="S73">
            <v>3.7432223649115879</v>
          </cell>
          <cell r="T73">
            <v>150.5432223649116</v>
          </cell>
          <cell r="U73"/>
          <cell r="V73">
            <v>24.086915578385856</v>
          </cell>
          <cell r="W73">
            <v>0.16</v>
          </cell>
          <cell r="X73">
            <v>174.63013794329746</v>
          </cell>
          <cell r="Y73">
            <v>0.17463013794329746</v>
          </cell>
          <cell r="Z73">
            <v>0</v>
          </cell>
          <cell r="AA73">
            <v>174.63013794329746</v>
          </cell>
          <cell r="AB73">
            <v>0</v>
          </cell>
          <cell r="AC73">
            <v>174.63013794329746</v>
          </cell>
          <cell r="AD73"/>
          <cell r="AE73"/>
          <cell r="AF73"/>
          <cell r="AG73"/>
          <cell r="AH73"/>
          <cell r="AI73"/>
          <cell r="AJ73">
            <v>5.2379250000000006</v>
          </cell>
          <cell r="AK73">
            <v>152</v>
          </cell>
          <cell r="AL73">
            <v>3.4926027588659494</v>
          </cell>
        </row>
        <row r="74">
          <cell r="C74" t="str">
            <v>1444958</v>
          </cell>
          <cell r="D74"/>
          <cell r="E74" t="str">
            <v>PET Flat lid for 12/16/20/24oz Cold/Hot</v>
          </cell>
          <cell r="F74" t="str">
            <v>KEARY GLOBAL (TAICHUNG, TAIWAN)</v>
          </cell>
          <cell r="G74" t="str">
            <v>N/A</v>
          </cell>
          <cell r="H74">
            <v>17.5</v>
          </cell>
          <cell r="I74" t="str">
            <v>20X50UN</v>
          </cell>
          <cell r="J74">
            <v>2.2856400000000002E-2</v>
          </cell>
          <cell r="K74">
            <v>18</v>
          </cell>
          <cell r="L74">
            <v>1.2698</v>
          </cell>
          <cell r="M74">
            <v>22.856400000000001</v>
          </cell>
          <cell r="N74">
            <v>2.5142039999999999</v>
          </cell>
          <cell r="O74">
            <v>0.10999999999999999</v>
          </cell>
          <cell r="P74">
            <v>2</v>
          </cell>
          <cell r="Q74">
            <v>40</v>
          </cell>
          <cell r="R74">
            <v>67.400000000000006</v>
          </cell>
          <cell r="S74">
            <v>3.7380000000000004</v>
          </cell>
          <cell r="T74">
            <v>71.138000000000005</v>
          </cell>
          <cell r="U74"/>
          <cell r="V74">
            <v>11.38208</v>
          </cell>
          <cell r="W74">
            <v>0.16</v>
          </cell>
          <cell r="X74">
            <v>82.520080000000007</v>
          </cell>
          <cell r="Y74">
            <v>8.252008000000001E-2</v>
          </cell>
          <cell r="Z74">
            <v>0</v>
          </cell>
          <cell r="AA74">
            <v>82.520080000000007</v>
          </cell>
          <cell r="AB74">
            <v>0</v>
          </cell>
          <cell r="AC74">
            <v>82.520080000000007</v>
          </cell>
          <cell r="AD74"/>
          <cell r="AE74"/>
          <cell r="AF74"/>
          <cell r="AG74"/>
          <cell r="AH74"/>
          <cell r="AI74"/>
          <cell r="AJ74">
            <v>1.2685302000000001</v>
          </cell>
          <cell r="AK74">
            <v>68.599999999999994</v>
          </cell>
          <cell r="AL74">
            <v>1.6504016000000001</v>
          </cell>
        </row>
        <row r="75">
          <cell r="C75" t="str">
            <v>NOT YET TO GFS</v>
          </cell>
          <cell r="D75" t="str">
            <v>SO</v>
          </cell>
          <cell r="E75" t="str">
            <v>Yogen Fruz Blue spoons (No Wrapper)</v>
          </cell>
          <cell r="F75" t="str">
            <v>ZHEJIANG LVHE ECO</v>
          </cell>
          <cell r="G75" t="str">
            <v>N/A</v>
          </cell>
          <cell r="H75">
            <v>9.5</v>
          </cell>
          <cell r="I75">
            <v>2000</v>
          </cell>
          <cell r="J75">
            <v>1.446747E-2</v>
          </cell>
          <cell r="K75">
            <v>21.4</v>
          </cell>
          <cell r="L75">
            <v>1.3521000000000001</v>
          </cell>
          <cell r="M75">
            <v>28.934940000000001</v>
          </cell>
          <cell r="N75">
            <v>7.2337350000000002</v>
          </cell>
          <cell r="O75">
            <v>0.25</v>
          </cell>
          <cell r="P75">
            <v>2</v>
          </cell>
          <cell r="Q75">
            <v>4.5</v>
          </cell>
          <cell r="R75">
            <v>42.7</v>
          </cell>
          <cell r="S75">
            <v>2.0292000000000003</v>
          </cell>
          <cell r="T75">
            <v>44.729200000000006</v>
          </cell>
          <cell r="U75"/>
          <cell r="V75">
            <v>8.0512560000000004</v>
          </cell>
          <cell r="W75">
            <v>0.18</v>
          </cell>
          <cell r="X75">
            <v>52.780456000000008</v>
          </cell>
          <cell r="Y75">
            <v>2.6390228000000005E-2</v>
          </cell>
          <cell r="Z75">
            <v>0</v>
          </cell>
          <cell r="AA75">
            <v>52.780456000000008</v>
          </cell>
          <cell r="AB75">
            <v>0</v>
          </cell>
          <cell r="AC75">
            <v>52.780456000000008</v>
          </cell>
          <cell r="AD75"/>
          <cell r="AE75"/>
          <cell r="AF75"/>
          <cell r="AG75"/>
          <cell r="AH75"/>
          <cell r="AI75"/>
          <cell r="AJ75">
            <v>1.8084337500000001</v>
          </cell>
          <cell r="AK75">
            <v>44.5</v>
          </cell>
          <cell r="AL75">
            <v>1.0556091200000002</v>
          </cell>
        </row>
        <row r="76">
          <cell r="C76" t="str">
            <v>1416092</v>
          </cell>
          <cell r="D76" t="str">
            <v>TRANSIT TO ZHEJIANG.</v>
          </cell>
          <cell r="E76" t="str">
            <v>Yogen Fruz Teaspoon Light Blue (No Wrapper)</v>
          </cell>
          <cell r="F76" t="str">
            <v>E2E</v>
          </cell>
          <cell r="G76" t="str">
            <v>N/A</v>
          </cell>
          <cell r="H76">
            <v>9.44</v>
          </cell>
          <cell r="I76">
            <v>2000</v>
          </cell>
          <cell r="J76">
            <v>2.2749999999999999E-2</v>
          </cell>
          <cell r="K76">
            <v>45.5</v>
          </cell>
          <cell r="L76">
            <v>1</v>
          </cell>
          <cell r="M76">
            <v>45.5</v>
          </cell>
          <cell r="N76">
            <v>4.55</v>
          </cell>
          <cell r="O76">
            <v>9.9999999999999992E-2</v>
          </cell>
          <cell r="P76">
            <v>2</v>
          </cell>
          <cell r="Q76">
            <v>3</v>
          </cell>
          <cell r="R76">
            <v>55.1</v>
          </cell>
          <cell r="S76">
            <v>2.016384</v>
          </cell>
          <cell r="T76">
            <v>57.116384000000004</v>
          </cell>
          <cell r="U76"/>
          <cell r="V76">
            <v>9.1386214400000014</v>
          </cell>
          <cell r="W76">
            <v>0.16</v>
          </cell>
          <cell r="X76">
            <v>66.255005440000005</v>
          </cell>
          <cell r="Y76">
            <v>3.312750272E-2</v>
          </cell>
          <cell r="Z76">
            <v>0</v>
          </cell>
          <cell r="AA76">
            <v>66.255005440000005</v>
          </cell>
          <cell r="AB76">
            <v>0</v>
          </cell>
          <cell r="AC76">
            <v>66.255005440000005</v>
          </cell>
          <cell r="AD76"/>
          <cell r="AE76"/>
          <cell r="AF76"/>
          <cell r="AG76"/>
          <cell r="AH76"/>
          <cell r="AI76"/>
          <cell r="AJ76"/>
          <cell r="AK76"/>
          <cell r="AL76">
            <v>1.3251001088000001</v>
          </cell>
        </row>
        <row r="77">
          <cell r="C77" t="str">
            <v>1461561</v>
          </cell>
          <cell r="D77"/>
          <cell r="E77" t="str">
            <v>YF Servrite Moka Napkin</v>
          </cell>
          <cell r="F77" t="str">
            <v>CARDINAL TISSUE</v>
          </cell>
          <cell r="G77" t="str">
            <v>N/A</v>
          </cell>
          <cell r="H77">
            <v>11.8</v>
          </cell>
          <cell r="I77" t="str">
            <v>12X500UN</v>
          </cell>
          <cell r="J77">
            <v>9.0716666666666671E-3</v>
          </cell>
          <cell r="K77">
            <v>54.43</v>
          </cell>
          <cell r="L77">
            <v>1</v>
          </cell>
          <cell r="M77">
            <v>54.43</v>
          </cell>
          <cell r="N77">
            <v>22.860599999999998</v>
          </cell>
          <cell r="O77">
            <v>0.42</v>
          </cell>
          <cell r="P77">
            <v>2</v>
          </cell>
          <cell r="Q77">
            <v>3</v>
          </cell>
          <cell r="R77">
            <v>82.3</v>
          </cell>
          <cell r="S77">
            <v>2.5204800000000005</v>
          </cell>
          <cell r="T77">
            <v>84.820480000000003</v>
          </cell>
          <cell r="U77"/>
          <cell r="V77">
            <v>13.571276800000001</v>
          </cell>
          <cell r="W77">
            <v>0.16</v>
          </cell>
          <cell r="X77">
            <v>98.39175680000001</v>
          </cell>
          <cell r="Y77">
            <v>1.6398626133333333E-2</v>
          </cell>
          <cell r="Z77">
            <v>0</v>
          </cell>
          <cell r="AA77">
            <v>98.39175680000001</v>
          </cell>
          <cell r="AB77">
            <v>0</v>
          </cell>
          <cell r="AC77">
            <v>98.39175680000001</v>
          </cell>
          <cell r="AD77"/>
          <cell r="AE77"/>
          <cell r="AF77"/>
          <cell r="AG77"/>
          <cell r="AH77"/>
          <cell r="AI77"/>
          <cell r="AJ77">
            <v>3.8645300000000002</v>
          </cell>
          <cell r="AK77">
            <v>86.2</v>
          </cell>
          <cell r="AL77">
            <v>1.9678351360000002</v>
          </cell>
        </row>
        <row r="78">
          <cell r="C78" t="str">
            <v>1445948</v>
          </cell>
          <cell r="D78" t="str">
            <v>TRANSIT TO KEARY</v>
          </cell>
          <cell r="E78" t="str">
            <v>YF Servrite Moka Napkin</v>
          </cell>
          <cell r="F78" t="str">
            <v>KEARY GLOBAL (SHENZHEN, CHINA)</v>
          </cell>
          <cell r="G78" t="str">
            <v>N/A</v>
          </cell>
          <cell r="H78">
            <v>11.5</v>
          </cell>
          <cell r="I78" t="str">
            <v>12X500UN</v>
          </cell>
          <cell r="J78">
            <v>9.0220000000000005E-3</v>
          </cell>
          <cell r="K78">
            <v>40</v>
          </cell>
          <cell r="L78">
            <v>1.3532999999999999</v>
          </cell>
          <cell r="M78">
            <v>54.131999999999998</v>
          </cell>
          <cell r="N78">
            <v>10.83</v>
          </cell>
          <cell r="O78">
            <v>0.20006650410108626</v>
          </cell>
          <cell r="P78">
            <v>2</v>
          </cell>
          <cell r="Q78">
            <v>20</v>
          </cell>
          <cell r="R78">
            <v>87</v>
          </cell>
          <cell r="S78">
            <v>2.4564000000000004</v>
          </cell>
          <cell r="T78">
            <v>89.456400000000002</v>
          </cell>
          <cell r="U78"/>
          <cell r="V78">
            <v>14.313024</v>
          </cell>
          <cell r="W78">
            <v>0.16</v>
          </cell>
          <cell r="X78">
            <v>103.769424</v>
          </cell>
          <cell r="Y78">
            <v>1.7294904E-2</v>
          </cell>
          <cell r="Z78">
            <v>0</v>
          </cell>
          <cell r="AA78">
            <v>103.769424</v>
          </cell>
          <cell r="AB78">
            <v>0</v>
          </cell>
          <cell r="AC78">
            <v>103.769424</v>
          </cell>
          <cell r="AD78"/>
          <cell r="AE78"/>
          <cell r="AF78"/>
          <cell r="AG78"/>
          <cell r="AH78"/>
          <cell r="AI78"/>
          <cell r="AJ78">
            <v>3.2481000000000004</v>
          </cell>
          <cell r="AK78">
            <v>90.2</v>
          </cell>
          <cell r="AL78">
            <v>2.07538848</v>
          </cell>
        </row>
        <row r="79">
          <cell r="C79" t="str">
            <v>1414467</v>
          </cell>
          <cell r="D79" t="str">
            <v>SO</v>
          </cell>
          <cell r="E79" t="str">
            <v>Yogen Fruz To-Go Bag</v>
          </cell>
          <cell r="F79" t="str">
            <v>VIGOUR PAK</v>
          </cell>
          <cell r="G79" t="str">
            <v>N/A</v>
          </cell>
          <cell r="H79">
            <v>5.6999999999999993</v>
          </cell>
          <cell r="I79">
            <v>200</v>
          </cell>
          <cell r="J79">
            <v>0.17599428</v>
          </cell>
          <cell r="K79">
            <v>27.72</v>
          </cell>
          <cell r="L79">
            <v>1.2698</v>
          </cell>
          <cell r="M79">
            <v>35.198855999999999</v>
          </cell>
          <cell r="N79">
            <v>3.52</v>
          </cell>
          <cell r="O79">
            <v>0.10000325010562844</v>
          </cell>
          <cell r="P79">
            <v>2</v>
          </cell>
          <cell r="Q79">
            <v>20</v>
          </cell>
          <cell r="R79">
            <v>60.7</v>
          </cell>
          <cell r="S79">
            <v>1.2175199999999999</v>
          </cell>
          <cell r="T79">
            <v>61.917520000000003</v>
          </cell>
          <cell r="U79"/>
          <cell r="V79">
            <v>11.1451536</v>
          </cell>
          <cell r="W79">
            <v>0.18</v>
          </cell>
          <cell r="X79">
            <v>73.062673600000011</v>
          </cell>
          <cell r="Y79">
            <v>0.36531336800000003</v>
          </cell>
          <cell r="Z79">
            <v>0</v>
          </cell>
          <cell r="AA79">
            <v>73.062673600000011</v>
          </cell>
          <cell r="AB79">
            <v>0</v>
          </cell>
          <cell r="AC79">
            <v>73.062673600000011</v>
          </cell>
          <cell r="AD79"/>
          <cell r="AE79"/>
          <cell r="AF79"/>
          <cell r="AG79"/>
          <cell r="AH79"/>
          <cell r="AI79"/>
          <cell r="AJ79">
            <v>1.9359428000000003</v>
          </cell>
          <cell r="AK79">
            <v>62.7</v>
          </cell>
          <cell r="AL79">
            <v>1.4612534720000003</v>
          </cell>
        </row>
        <row r="80">
          <cell r="C80" t="str">
            <v>1417413</v>
          </cell>
          <cell r="D80" t="str">
            <v>SO</v>
          </cell>
          <cell r="E80" t="str">
            <v>YF Catering Box</v>
          </cell>
          <cell r="F80" t="str">
            <v>NORAMPAC- BIRD</v>
          </cell>
          <cell r="G80" t="str">
            <v>N/A</v>
          </cell>
          <cell r="H80">
            <v>27.35</v>
          </cell>
          <cell r="I80" t="str">
            <v>25UN</v>
          </cell>
          <cell r="J80">
            <v>6.2423999999999999</v>
          </cell>
          <cell r="K80">
            <v>156.06</v>
          </cell>
          <cell r="L80">
            <v>1</v>
          </cell>
          <cell r="M80">
            <v>156.06</v>
          </cell>
          <cell r="N80">
            <v>15.61</v>
          </cell>
          <cell r="O80">
            <v>0.10002563116749967</v>
          </cell>
          <cell r="P80">
            <v>2</v>
          </cell>
          <cell r="Q80">
            <v>3</v>
          </cell>
          <cell r="R80">
            <v>176.7</v>
          </cell>
          <cell r="S80">
            <v>5.8419600000000003</v>
          </cell>
          <cell r="T80">
            <v>182.54195999999999</v>
          </cell>
          <cell r="U80"/>
          <cell r="V80">
            <v>32.857552799999993</v>
          </cell>
          <cell r="W80">
            <v>0.18</v>
          </cell>
          <cell r="X80">
            <v>215.39951279999997</v>
          </cell>
          <cell r="Y80">
            <v>8.6159805119999984</v>
          </cell>
          <cell r="Z80">
            <v>0</v>
          </cell>
          <cell r="AA80">
            <v>215.39951279999997</v>
          </cell>
          <cell r="AB80">
            <v>0</v>
          </cell>
          <cell r="AC80">
            <v>215.39951279999997</v>
          </cell>
          <cell r="AD80"/>
          <cell r="AE80"/>
          <cell r="AF80"/>
          <cell r="AG80"/>
          <cell r="AH80"/>
          <cell r="AI80"/>
          <cell r="AJ80">
            <v>8.5835000000000008</v>
          </cell>
          <cell r="AK80">
            <v>185.3</v>
          </cell>
          <cell r="AL80">
            <v>4.3079902559999992</v>
          </cell>
        </row>
        <row r="81"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</row>
        <row r="82"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</row>
        <row r="83">
          <cell r="C83" t="str">
            <v>1415113</v>
          </cell>
          <cell r="D83"/>
          <cell r="E83" t="str">
            <v>YF Sweet Soft serve Base Powder</v>
          </cell>
          <cell r="F83" t="str">
            <v>FROSTY BOY</v>
          </cell>
          <cell r="G83">
            <v>80</v>
          </cell>
          <cell r="H83">
            <v>12.43</v>
          </cell>
          <cell r="I83" t="str">
            <v>8X1.5KG</v>
          </cell>
          <cell r="J83">
            <v>7.6412392874999995</v>
          </cell>
          <cell r="K83">
            <v>45.170999999999999</v>
          </cell>
          <cell r="L83">
            <v>1.3532999999999999</v>
          </cell>
          <cell r="M83">
            <v>61.129914299999996</v>
          </cell>
          <cell r="N83">
            <v>37.900546865999999</v>
          </cell>
          <cell r="O83">
            <v>0.62</v>
          </cell>
          <cell r="P83">
            <v>2</v>
          </cell>
          <cell r="Q83">
            <v>7</v>
          </cell>
          <cell r="R83">
            <v>108</v>
          </cell>
          <cell r="S83">
            <v>2.6550480000000003</v>
          </cell>
          <cell r="T83">
            <v>110.65504799999999</v>
          </cell>
          <cell r="U83"/>
          <cell r="V83">
            <v>17.704807679999998</v>
          </cell>
          <cell r="W83">
            <v>0.16</v>
          </cell>
          <cell r="X83">
            <v>128.35985567999998</v>
          </cell>
          <cell r="Y83">
            <v>16.044981959999998</v>
          </cell>
          <cell r="Z83">
            <v>60</v>
          </cell>
          <cell r="AA83">
            <v>188.35985567999998</v>
          </cell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>
            <v>2.5671971135999998</v>
          </cell>
        </row>
        <row r="84">
          <cell r="C84" t="str">
            <v>1366332</v>
          </cell>
          <cell r="D84"/>
          <cell r="E84" t="str">
            <v>YF Neutral Soft Serve Base Powder</v>
          </cell>
          <cell r="F84" t="str">
            <v>FROSTY BOY</v>
          </cell>
          <cell r="G84">
            <v>20</v>
          </cell>
          <cell r="H84">
            <v>12.43</v>
          </cell>
          <cell r="I84" t="str">
            <v>8X1.5KG</v>
          </cell>
          <cell r="J84">
            <v>5.9266081874999994</v>
          </cell>
          <cell r="K84">
            <v>35.034999999999997</v>
          </cell>
          <cell r="L84">
            <v>1.3532999999999999</v>
          </cell>
          <cell r="M84">
            <v>47.412865499999995</v>
          </cell>
          <cell r="N84">
            <v>40.300935674999998</v>
          </cell>
          <cell r="O84">
            <v>0.85000000000000009</v>
          </cell>
          <cell r="P84">
            <v>2</v>
          </cell>
          <cell r="Q84">
            <v>7</v>
          </cell>
          <cell r="R84">
            <v>96.7</v>
          </cell>
          <cell r="S84">
            <v>2.6550480000000003</v>
          </cell>
          <cell r="T84">
            <v>99.355047999999996</v>
          </cell>
          <cell r="U84"/>
          <cell r="V84">
            <v>15.89680768</v>
          </cell>
          <cell r="W84">
            <v>0.16</v>
          </cell>
          <cell r="X84">
            <v>115.25185567999999</v>
          </cell>
          <cell r="Y84">
            <v>14.406481959999999</v>
          </cell>
          <cell r="Z84">
            <v>60</v>
          </cell>
          <cell r="AA84">
            <v>175.25185568000001</v>
          </cell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>
            <v>2.3050371136000001</v>
          </cell>
        </row>
        <row r="85">
          <cell r="C85" t="str">
            <v>1422209</v>
          </cell>
          <cell r="D85"/>
          <cell r="E85" t="str">
            <v>YF Sorbet Soft Serve Base Powder</v>
          </cell>
          <cell r="F85" t="str">
            <v>FROSTY BOY</v>
          </cell>
          <cell r="G85">
            <v>20</v>
          </cell>
          <cell r="H85">
            <v>12.43</v>
          </cell>
          <cell r="I85" t="str">
            <v>8X1.5KG</v>
          </cell>
          <cell r="J85">
            <v>6.1065970874999991</v>
          </cell>
          <cell r="K85">
            <v>36.098999999999997</v>
          </cell>
          <cell r="L85">
            <v>1.3532999999999999</v>
          </cell>
          <cell r="M85">
            <v>48.852776699999993</v>
          </cell>
          <cell r="N85">
            <v>39.082221359999998</v>
          </cell>
          <cell r="O85">
            <v>0.8</v>
          </cell>
          <cell r="P85">
            <v>2</v>
          </cell>
          <cell r="Q85">
            <v>7</v>
          </cell>
          <cell r="R85">
            <v>96.9</v>
          </cell>
          <cell r="S85">
            <v>2.6550480000000003</v>
          </cell>
          <cell r="T85">
            <v>99.555047999999999</v>
          </cell>
          <cell r="U85"/>
          <cell r="V85">
            <v>15.92880768</v>
          </cell>
          <cell r="W85">
            <v>0.16</v>
          </cell>
          <cell r="X85">
            <v>115.48385568</v>
          </cell>
          <cell r="Y85">
            <v>14.435481960000001</v>
          </cell>
          <cell r="Z85">
            <v>60</v>
          </cell>
          <cell r="AA85">
            <v>175.48385568</v>
          </cell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>
            <v>2.3096771136000003</v>
          </cell>
        </row>
        <row r="86">
          <cell r="C86" t="str">
            <v/>
          </cell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</row>
        <row r="87">
          <cell r="C87" t="str">
            <v>1415849</v>
          </cell>
          <cell r="D87" t="str">
            <v>SO (NEW PACK SIZE)</v>
          </cell>
          <cell r="E87" t="str">
            <v>Cake batter Compound</v>
          </cell>
          <cell r="F87" t="str">
            <v>AMORETTI</v>
          </cell>
          <cell r="G87" t="str">
            <v>N/A</v>
          </cell>
          <cell r="H87">
            <v>6.5</v>
          </cell>
          <cell r="I87" t="str">
            <v>6x2.2LB</v>
          </cell>
          <cell r="J87">
            <v>26.66001</v>
          </cell>
          <cell r="K87">
            <v>118.2</v>
          </cell>
          <cell r="L87">
            <v>1.3532999999999999</v>
          </cell>
          <cell r="M87">
            <v>159.96006</v>
          </cell>
          <cell r="N87">
            <v>14.396405399999999</v>
          </cell>
          <cell r="O87">
            <v>0.09</v>
          </cell>
          <cell r="P87">
            <v>2</v>
          </cell>
          <cell r="Q87">
            <v>10</v>
          </cell>
          <cell r="R87">
            <v>186.4</v>
          </cell>
          <cell r="S87">
            <v>1.3884000000000001</v>
          </cell>
          <cell r="T87">
            <v>187.7884</v>
          </cell>
          <cell r="U87"/>
          <cell r="V87">
            <v>33.801912000000002</v>
          </cell>
          <cell r="W87">
            <v>0.18</v>
          </cell>
          <cell r="X87">
            <v>221.59031199999998</v>
          </cell>
          <cell r="Y87">
            <v>36.931718666666661</v>
          </cell>
          <cell r="Z87">
            <v>0</v>
          </cell>
          <cell r="AA87">
            <v>221.59031199999998</v>
          </cell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>
            <v>4.4318062399999993</v>
          </cell>
        </row>
        <row r="88">
          <cell r="C88" t="str">
            <v>1415862</v>
          </cell>
          <cell r="D88" t="str">
            <v>SO (NEW PACK SIZE)</v>
          </cell>
          <cell r="E88" t="str">
            <v>Coconut Marbleizing Swirl</v>
          </cell>
          <cell r="F88" t="str">
            <v>AMORETTI</v>
          </cell>
          <cell r="G88" t="str">
            <v>N/A</v>
          </cell>
          <cell r="H88">
            <v>6.5</v>
          </cell>
          <cell r="I88" t="str">
            <v>6x2.2LB</v>
          </cell>
          <cell r="J88">
            <v>20.922018000000001</v>
          </cell>
          <cell r="K88">
            <v>92.76</v>
          </cell>
          <cell r="L88">
            <v>1.3532999999999999</v>
          </cell>
          <cell r="M88">
            <v>125.53210800000001</v>
          </cell>
          <cell r="N88">
            <v>11.297889720000001</v>
          </cell>
          <cell r="O88">
            <v>0.09</v>
          </cell>
          <cell r="P88">
            <v>2</v>
          </cell>
          <cell r="Q88">
            <v>10</v>
          </cell>
          <cell r="R88">
            <v>148.80000000000001</v>
          </cell>
          <cell r="S88">
            <v>1.3884000000000001</v>
          </cell>
          <cell r="T88">
            <v>150.1884</v>
          </cell>
          <cell r="U88"/>
          <cell r="V88">
            <v>27.033912000000001</v>
          </cell>
          <cell r="W88">
            <v>0.18</v>
          </cell>
          <cell r="X88">
            <v>177.22231199999999</v>
          </cell>
          <cell r="Y88">
            <v>29.537051999999999</v>
          </cell>
          <cell r="Z88">
            <v>0</v>
          </cell>
          <cell r="AA88">
            <v>177.22231199999999</v>
          </cell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>
            <v>3.5444462399999996</v>
          </cell>
        </row>
        <row r="89">
          <cell r="C89" t="str">
            <v>1423167</v>
          </cell>
          <cell r="D89" t="str">
            <v>SO</v>
          </cell>
          <cell r="E89" t="str">
            <v>Cotton Candy Artisan Flavor</v>
          </cell>
          <cell r="F89" t="str">
            <v>AMORETTI</v>
          </cell>
          <cell r="G89" t="str">
            <v>N/A</v>
          </cell>
          <cell r="H89">
            <v>6.5</v>
          </cell>
          <cell r="I89" t="str">
            <v>6x2.2LB</v>
          </cell>
          <cell r="J89">
            <v>24.169937999999998</v>
          </cell>
          <cell r="K89">
            <v>107.16</v>
          </cell>
          <cell r="L89">
            <v>1.3532999999999999</v>
          </cell>
          <cell r="M89">
            <v>145.01962799999998</v>
          </cell>
          <cell r="N89">
            <v>13.051766519999997</v>
          </cell>
          <cell r="O89">
            <v>0.09</v>
          </cell>
          <cell r="P89">
            <v>2</v>
          </cell>
          <cell r="Q89">
            <v>10</v>
          </cell>
          <cell r="R89">
            <v>170.1</v>
          </cell>
          <cell r="S89">
            <v>1.3884000000000001</v>
          </cell>
          <cell r="T89">
            <v>171.48839999999998</v>
          </cell>
          <cell r="U89"/>
          <cell r="V89">
            <v>30.867911999999997</v>
          </cell>
          <cell r="W89">
            <v>0.18</v>
          </cell>
          <cell r="X89">
            <v>202.35631199999997</v>
          </cell>
          <cell r="Y89">
            <v>33.726051999999996</v>
          </cell>
          <cell r="Z89">
            <v>0</v>
          </cell>
          <cell r="AA89">
            <v>202.35631199999997</v>
          </cell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>
            <v>4.0471262399999999</v>
          </cell>
        </row>
        <row r="90">
          <cell r="C90" t="str">
            <v>1415864</v>
          </cell>
          <cell r="D90" t="str">
            <v>SO</v>
          </cell>
          <cell r="E90" t="str">
            <v>Key Lime Compound</v>
          </cell>
          <cell r="F90" t="str">
            <v>AMORETTI</v>
          </cell>
          <cell r="G90" t="str">
            <v>N/A</v>
          </cell>
          <cell r="H90">
            <v>4.4400000000000004</v>
          </cell>
          <cell r="I90" t="str">
            <v>6X30OZ</v>
          </cell>
          <cell r="J90">
            <v>10.758735</v>
          </cell>
          <cell r="K90">
            <v>47.7</v>
          </cell>
          <cell r="L90">
            <v>1.3532999999999999</v>
          </cell>
          <cell r="M90">
            <v>64.552409999999995</v>
          </cell>
          <cell r="N90">
            <v>5.8097168999999997</v>
          </cell>
          <cell r="O90">
            <v>0.09</v>
          </cell>
          <cell r="P90">
            <v>2</v>
          </cell>
          <cell r="Q90">
            <v>10</v>
          </cell>
          <cell r="R90">
            <v>82.4</v>
          </cell>
          <cell r="S90">
            <v>0.94838400000000012</v>
          </cell>
          <cell r="T90">
            <v>83.34838400000001</v>
          </cell>
          <cell r="U90"/>
          <cell r="V90">
            <v>15.00270912</v>
          </cell>
          <cell r="W90">
            <v>0.18</v>
          </cell>
          <cell r="X90">
            <v>98.351093120000016</v>
          </cell>
          <cell r="Y90">
            <v>16.391848853333336</v>
          </cell>
          <cell r="Z90">
            <v>0</v>
          </cell>
          <cell r="AA90">
            <v>98.351093120000016</v>
          </cell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>
            <v>1.9670218624000004</v>
          </cell>
        </row>
        <row r="91">
          <cell r="C91" t="str">
            <v>1423165</v>
          </cell>
          <cell r="D91" t="str">
            <v>SO</v>
          </cell>
          <cell r="E91" t="str">
            <v>Marshmallow Compound</v>
          </cell>
          <cell r="F91" t="str">
            <v>AMORETTI</v>
          </cell>
          <cell r="G91" t="str">
            <v>N/A</v>
          </cell>
          <cell r="H91">
            <v>6.5</v>
          </cell>
          <cell r="I91" t="str">
            <v>6x2.2LB</v>
          </cell>
          <cell r="J91">
            <v>24.169937999999998</v>
          </cell>
          <cell r="K91">
            <v>107.16</v>
          </cell>
          <cell r="L91">
            <v>1.3532999999999999</v>
          </cell>
          <cell r="M91">
            <v>145.01962799999998</v>
          </cell>
          <cell r="N91">
            <v>13.051766519999997</v>
          </cell>
          <cell r="O91">
            <v>0.09</v>
          </cell>
          <cell r="P91">
            <v>2</v>
          </cell>
          <cell r="Q91">
            <v>10</v>
          </cell>
          <cell r="R91">
            <v>170.1</v>
          </cell>
          <cell r="S91">
            <v>1.3884000000000001</v>
          </cell>
          <cell r="T91">
            <v>171.48839999999998</v>
          </cell>
          <cell r="U91"/>
          <cell r="V91">
            <v>30.867911999999997</v>
          </cell>
          <cell r="W91">
            <v>0.18</v>
          </cell>
          <cell r="X91">
            <v>202.35631199999997</v>
          </cell>
          <cell r="Y91">
            <v>33.726051999999996</v>
          </cell>
          <cell r="Z91">
            <v>0</v>
          </cell>
          <cell r="AA91">
            <v>202.35631199999997</v>
          </cell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>
            <v>4.0471262399999999</v>
          </cell>
        </row>
        <row r="92">
          <cell r="C92" t="str">
            <v>1449735</v>
          </cell>
          <cell r="D92" t="str">
            <v>SO  (1415865 split case)</v>
          </cell>
          <cell r="E92" t="str">
            <v>Mint Chocolate Compound</v>
          </cell>
          <cell r="F92" t="str">
            <v>AMORETTI</v>
          </cell>
          <cell r="G92" t="str">
            <v>N/A</v>
          </cell>
          <cell r="H92">
            <v>4.4400000000000004</v>
          </cell>
          <cell r="I92" t="str">
            <v>6X30OZ</v>
          </cell>
          <cell r="J92">
            <v>13.248806999999999</v>
          </cell>
          <cell r="K92">
            <v>58.74</v>
          </cell>
          <cell r="L92">
            <v>1.3532999999999999</v>
          </cell>
          <cell r="M92">
            <v>79.492841999999996</v>
          </cell>
          <cell r="N92">
            <v>7.1543557799999995</v>
          </cell>
          <cell r="O92">
            <v>0.09</v>
          </cell>
          <cell r="P92">
            <v>2</v>
          </cell>
          <cell r="Q92">
            <v>10</v>
          </cell>
          <cell r="R92">
            <v>98.6</v>
          </cell>
          <cell r="S92">
            <v>0.94838400000000012</v>
          </cell>
          <cell r="T92">
            <v>99.548383999999999</v>
          </cell>
          <cell r="U92"/>
          <cell r="V92">
            <v>17.918709119999999</v>
          </cell>
          <cell r="W92">
            <v>0.18</v>
          </cell>
          <cell r="X92">
            <v>117.46709312</v>
          </cell>
          <cell r="Y92">
            <v>19.577848853333332</v>
          </cell>
          <cell r="Z92">
            <v>0</v>
          </cell>
          <cell r="AA92">
            <v>117.46709312</v>
          </cell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>
            <v>2.3493418624000002</v>
          </cell>
        </row>
        <row r="93">
          <cell r="C93" t="str">
            <v>1423169</v>
          </cell>
          <cell r="D93" t="str">
            <v>SO</v>
          </cell>
          <cell r="E93" t="str">
            <v>Passion Fruit Artisan Flavor</v>
          </cell>
          <cell r="F93" t="str">
            <v>AMORETTI</v>
          </cell>
          <cell r="G93" t="str">
            <v>N/A</v>
          </cell>
          <cell r="H93">
            <v>6.5</v>
          </cell>
          <cell r="I93" t="str">
            <v>6x2.2LB</v>
          </cell>
          <cell r="J93">
            <v>21.057348000000001</v>
          </cell>
          <cell r="K93">
            <v>93.36</v>
          </cell>
          <cell r="L93">
            <v>1.3532999999999999</v>
          </cell>
          <cell r="M93">
            <v>126.344088</v>
          </cell>
          <cell r="N93">
            <v>11.37096792</v>
          </cell>
          <cell r="O93">
            <v>0.09</v>
          </cell>
          <cell r="P93">
            <v>2</v>
          </cell>
          <cell r="Q93">
            <v>10</v>
          </cell>
          <cell r="R93">
            <v>149.69999999999999</v>
          </cell>
          <cell r="S93">
            <v>1.3884000000000001</v>
          </cell>
          <cell r="T93">
            <v>151.08839999999998</v>
          </cell>
          <cell r="U93"/>
          <cell r="V93">
            <v>27.195911999999996</v>
          </cell>
          <cell r="W93">
            <v>0.18</v>
          </cell>
          <cell r="X93">
            <v>178.28431199999997</v>
          </cell>
          <cell r="Y93">
            <v>29.714051999999995</v>
          </cell>
          <cell r="Z93">
            <v>0</v>
          </cell>
          <cell r="AA93">
            <v>178.28431199999997</v>
          </cell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>
            <v>3.5656862399999993</v>
          </cell>
        </row>
        <row r="94">
          <cell r="C94" t="str">
            <v>1415874</v>
          </cell>
          <cell r="D94"/>
          <cell r="E94" t="str">
            <v>Red Velvet Artisan Flavor</v>
          </cell>
          <cell r="F94" t="str">
            <v>AMORETTI</v>
          </cell>
          <cell r="G94" t="str">
            <v>N/A</v>
          </cell>
          <cell r="H94">
            <v>4.4400000000000004</v>
          </cell>
          <cell r="I94" t="str">
            <v>6X2.2LB</v>
          </cell>
          <cell r="J94">
            <v>24.169937999999998</v>
          </cell>
          <cell r="K94">
            <v>107.16</v>
          </cell>
          <cell r="L94">
            <v>1.3532999999999999</v>
          </cell>
          <cell r="M94">
            <v>145.01962799999998</v>
          </cell>
          <cell r="N94">
            <v>13.051766519999997</v>
          </cell>
          <cell r="O94">
            <v>0.09</v>
          </cell>
          <cell r="P94">
            <v>2</v>
          </cell>
          <cell r="Q94">
            <v>10</v>
          </cell>
          <cell r="R94">
            <v>170.1</v>
          </cell>
          <cell r="S94">
            <v>0.94838400000000012</v>
          </cell>
          <cell r="T94">
            <v>171.048384</v>
          </cell>
          <cell r="U94"/>
          <cell r="V94">
            <v>27.36774144</v>
          </cell>
          <cell r="W94">
            <v>0.16</v>
          </cell>
          <cell r="X94">
            <v>198.41612544</v>
          </cell>
          <cell r="Y94">
            <v>33.069354240000003</v>
          </cell>
          <cell r="Z94">
            <v>0</v>
          </cell>
          <cell r="AA94">
            <v>198.41612544</v>
          </cell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>
            <v>3.9683225088</v>
          </cell>
        </row>
        <row r="95">
          <cell r="C95" t="str">
            <v>1423168</v>
          </cell>
          <cell r="D95" t="str">
            <v>SO</v>
          </cell>
          <cell r="E95" t="str">
            <v>White Chocolate Industrial Compound</v>
          </cell>
          <cell r="F95" t="str">
            <v>AMORETTI</v>
          </cell>
          <cell r="G95" t="str">
            <v>N/A</v>
          </cell>
          <cell r="H95">
            <v>6.5</v>
          </cell>
          <cell r="I95" t="str">
            <v>6x2.2LB</v>
          </cell>
          <cell r="J95">
            <v>17.295173999999999</v>
          </cell>
          <cell r="K95">
            <v>76.680000000000007</v>
          </cell>
          <cell r="L95">
            <v>1.3532999999999999</v>
          </cell>
          <cell r="M95">
            <v>103.771044</v>
          </cell>
          <cell r="N95">
            <v>9.3393939600000007</v>
          </cell>
          <cell r="O95">
            <v>0.09</v>
          </cell>
          <cell r="P95">
            <v>2</v>
          </cell>
          <cell r="Q95">
            <v>10</v>
          </cell>
          <cell r="R95">
            <v>125.1</v>
          </cell>
          <cell r="S95">
            <v>1.3884000000000001</v>
          </cell>
          <cell r="T95">
            <v>126.4884</v>
          </cell>
          <cell r="U95"/>
          <cell r="V95">
            <v>22.767911999999999</v>
          </cell>
          <cell r="W95">
            <v>0.18</v>
          </cell>
          <cell r="X95">
            <v>149.25631200000001</v>
          </cell>
          <cell r="Y95">
            <v>24.876052000000001</v>
          </cell>
          <cell r="Z95">
            <v>0</v>
          </cell>
          <cell r="AA95">
            <v>149.25631200000001</v>
          </cell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>
            <v>2.98512624</v>
          </cell>
        </row>
        <row r="96">
          <cell r="C96" t="str">
            <v>NOT YET TO GFS</v>
          </cell>
          <cell r="D96" t="str">
            <v>HEAD OFFICE (LTO)</v>
          </cell>
          <cell r="E96" t="str">
            <v>Monin Mint Concentrate</v>
          </cell>
          <cell r="F96" t="str">
            <v>C.W. SHASKY</v>
          </cell>
          <cell r="G96" t="str">
            <v>N/A</v>
          </cell>
          <cell r="H96">
            <v>2</v>
          </cell>
          <cell r="I96" t="str">
            <v>4X375ML</v>
          </cell>
          <cell r="J96">
            <v>14.6</v>
          </cell>
          <cell r="K96">
            <v>58.4</v>
          </cell>
          <cell r="L96">
            <v>1</v>
          </cell>
          <cell r="M96">
            <v>58.4</v>
          </cell>
          <cell r="N96">
            <v>32.587200000000003</v>
          </cell>
          <cell r="O96">
            <v>0.55800000000000005</v>
          </cell>
          <cell r="P96">
            <v>2</v>
          </cell>
          <cell r="Q96">
            <v>3</v>
          </cell>
          <cell r="R96">
            <v>96</v>
          </cell>
          <cell r="S96">
            <v>0.42720000000000002</v>
          </cell>
          <cell r="T96">
            <v>96.427199999999999</v>
          </cell>
          <cell r="U96"/>
          <cell r="V96">
            <v>17.356895999999999</v>
          </cell>
          <cell r="W96">
            <v>0.18</v>
          </cell>
          <cell r="X96">
            <v>96</v>
          </cell>
          <cell r="Y96">
            <v>24</v>
          </cell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>
            <v>1.92</v>
          </cell>
        </row>
        <row r="97">
          <cell r="C97" t="str">
            <v>NOT YET TO GFS</v>
          </cell>
          <cell r="D97" t="str">
            <v>HEAD OFFICE</v>
          </cell>
          <cell r="E97" t="str">
            <v>Matcha Green Tea Powder (Organic)</v>
          </cell>
          <cell r="F97" t="str">
            <v>ITO EN</v>
          </cell>
          <cell r="G97" t="str">
            <v>N/A</v>
          </cell>
          <cell r="H97">
            <v>10.97</v>
          </cell>
          <cell r="I97" t="str">
            <v>10X1KG</v>
          </cell>
          <cell r="J97">
            <v>50.423957999999999</v>
          </cell>
          <cell r="K97">
            <v>372.6</v>
          </cell>
          <cell r="L97">
            <v>1.3532999999999999</v>
          </cell>
          <cell r="M97">
            <v>504.23957999999999</v>
          </cell>
          <cell r="N97">
            <v>25.211978999999999</v>
          </cell>
          <cell r="O97">
            <v>0.05</v>
          </cell>
          <cell r="P97">
            <v>2</v>
          </cell>
          <cell r="Q97">
            <v>3</v>
          </cell>
          <cell r="R97">
            <v>534.5</v>
          </cell>
          <cell r="S97">
            <v>2.3431920000000002</v>
          </cell>
          <cell r="T97">
            <v>536.84319200000004</v>
          </cell>
          <cell r="U97"/>
          <cell r="V97">
            <v>96.631774560000011</v>
          </cell>
          <cell r="W97">
            <v>0.18</v>
          </cell>
          <cell r="X97">
            <v>535</v>
          </cell>
          <cell r="Y97">
            <v>53.5</v>
          </cell>
          <cell r="Z97">
            <v>0</v>
          </cell>
          <cell r="AA97">
            <v>535</v>
          </cell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>
            <v>10.700000000000001</v>
          </cell>
        </row>
        <row r="98">
          <cell r="C98" t="str">
            <v>1415282</v>
          </cell>
          <cell r="D98" t="str">
            <v>SO</v>
          </cell>
          <cell r="E98" t="str">
            <v>Banana Paste</v>
          </cell>
          <cell r="F98" t="str">
            <v>MEC3</v>
          </cell>
          <cell r="G98" t="str">
            <v>N/A</v>
          </cell>
          <cell r="H98">
            <v>6.5</v>
          </cell>
          <cell r="I98" t="str">
            <v>2x3KG</v>
          </cell>
          <cell r="J98">
            <v>51.601329</v>
          </cell>
          <cell r="K98">
            <v>76.260000000000005</v>
          </cell>
          <cell r="L98">
            <v>1.3532999999999999</v>
          </cell>
          <cell r="M98">
            <v>103.202658</v>
          </cell>
          <cell r="N98">
            <v>9.2882392199999995</v>
          </cell>
          <cell r="O98">
            <v>0.09</v>
          </cell>
          <cell r="P98">
            <v>2</v>
          </cell>
          <cell r="Q98">
            <v>6.5</v>
          </cell>
          <cell r="R98">
            <v>121</v>
          </cell>
          <cell r="S98">
            <v>1.3884000000000001</v>
          </cell>
          <cell r="T98">
            <v>122.3884</v>
          </cell>
          <cell r="U98"/>
          <cell r="V98">
            <v>22.029911999999999</v>
          </cell>
          <cell r="W98">
            <v>0.18</v>
          </cell>
          <cell r="X98">
            <v>144.41831200000001</v>
          </cell>
          <cell r="Y98" t="e">
            <v>#REF!</v>
          </cell>
          <cell r="Z98">
            <v>0</v>
          </cell>
          <cell r="AA98">
            <v>144.41831200000001</v>
          </cell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>
            <v>2.8883662400000003</v>
          </cell>
        </row>
        <row r="99">
          <cell r="C99" t="str">
            <v>1415280</v>
          </cell>
          <cell r="D99"/>
          <cell r="E99" t="str">
            <v>French Vanila Paste</v>
          </cell>
          <cell r="F99" t="str">
            <v>MEC3</v>
          </cell>
          <cell r="G99" t="str">
            <v>N/A</v>
          </cell>
          <cell r="H99">
            <v>5.5</v>
          </cell>
          <cell r="I99" t="str">
            <v>2X3KG</v>
          </cell>
          <cell r="J99">
            <v>62.969048999999998</v>
          </cell>
          <cell r="K99">
            <v>93.06</v>
          </cell>
          <cell r="L99">
            <v>1.3532999999999999</v>
          </cell>
          <cell r="M99">
            <v>125.938098</v>
          </cell>
          <cell r="N99">
            <v>11.334428819999999</v>
          </cell>
          <cell r="O99">
            <v>0.09</v>
          </cell>
          <cell r="P99">
            <v>2</v>
          </cell>
          <cell r="Q99">
            <v>6.5</v>
          </cell>
          <cell r="R99">
            <v>145.80000000000001</v>
          </cell>
          <cell r="S99">
            <v>1.1748000000000001</v>
          </cell>
          <cell r="T99">
            <v>146.97480000000002</v>
          </cell>
          <cell r="U99"/>
          <cell r="V99">
            <v>23.515968000000004</v>
          </cell>
          <cell r="W99">
            <v>0.16</v>
          </cell>
          <cell r="X99">
            <v>170.49076800000003</v>
          </cell>
          <cell r="Y99" t="e">
            <v>#REF!</v>
          </cell>
          <cell r="Z99">
            <v>0</v>
          </cell>
          <cell r="AA99">
            <v>170.49076800000003</v>
          </cell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>
            <v>3.4098153600000005</v>
          </cell>
        </row>
        <row r="100">
          <cell r="C100" t="str">
            <v>1416739</v>
          </cell>
          <cell r="D100" t="str">
            <v>SO</v>
          </cell>
          <cell r="E100" t="str">
            <v>Mango Alfonso Paste</v>
          </cell>
          <cell r="F100" t="str">
            <v>MEC3</v>
          </cell>
          <cell r="G100" t="str">
            <v>N/A</v>
          </cell>
          <cell r="H100">
            <v>6.5</v>
          </cell>
          <cell r="I100" t="str">
            <v>2x3KG</v>
          </cell>
          <cell r="J100">
            <v>61.588682999999996</v>
          </cell>
          <cell r="K100">
            <v>91.02</v>
          </cell>
          <cell r="L100">
            <v>1.3532999999999999</v>
          </cell>
          <cell r="M100">
            <v>123.17736599999999</v>
          </cell>
          <cell r="N100">
            <v>11.085962939999998</v>
          </cell>
          <cell r="O100">
            <v>0.09</v>
          </cell>
          <cell r="P100">
            <v>2</v>
          </cell>
          <cell r="Q100">
            <v>6.5</v>
          </cell>
          <cell r="R100">
            <v>142.80000000000001</v>
          </cell>
          <cell r="S100">
            <v>1.3884000000000001</v>
          </cell>
          <cell r="T100">
            <v>144.1884</v>
          </cell>
          <cell r="U100"/>
          <cell r="V100">
            <v>25.953911999999999</v>
          </cell>
          <cell r="W100">
            <v>0.18</v>
          </cell>
          <cell r="X100">
            <v>170.142312</v>
          </cell>
          <cell r="Y100" t="e">
            <v>#REF!</v>
          </cell>
          <cell r="Z100">
            <v>0</v>
          </cell>
          <cell r="AA100">
            <v>170.142312</v>
          </cell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>
            <v>3.4028462400000001</v>
          </cell>
        </row>
        <row r="101">
          <cell r="C101" t="str">
            <v>1415284</v>
          </cell>
          <cell r="D101" t="str">
            <v>SO</v>
          </cell>
          <cell r="E101" t="str">
            <v>Raspberry Paste</v>
          </cell>
          <cell r="F101" t="str">
            <v>MEC3</v>
          </cell>
          <cell r="G101" t="str">
            <v>N/A</v>
          </cell>
          <cell r="H101">
            <v>6.5</v>
          </cell>
          <cell r="I101" t="str">
            <v>2x3KG</v>
          </cell>
          <cell r="J101">
            <v>66.643258499999988</v>
          </cell>
          <cell r="K101">
            <v>98.49</v>
          </cell>
          <cell r="L101">
            <v>1.3532999999999999</v>
          </cell>
          <cell r="M101">
            <v>133.28651699999998</v>
          </cell>
          <cell r="N101">
            <v>11.995786529999997</v>
          </cell>
          <cell r="O101">
            <v>0.09</v>
          </cell>
          <cell r="P101">
            <v>2</v>
          </cell>
          <cell r="Q101">
            <v>6.5</v>
          </cell>
          <cell r="R101">
            <v>153.80000000000001</v>
          </cell>
          <cell r="S101">
            <v>1.3884000000000001</v>
          </cell>
          <cell r="T101">
            <v>155.1884</v>
          </cell>
          <cell r="U101"/>
          <cell r="V101">
            <v>27.933911999999999</v>
          </cell>
          <cell r="W101">
            <v>0.18</v>
          </cell>
          <cell r="X101">
            <v>183.12231199999999</v>
          </cell>
          <cell r="Y101" t="e">
            <v>#REF!</v>
          </cell>
          <cell r="Z101">
            <v>0</v>
          </cell>
          <cell r="AA101">
            <v>183.12231199999999</v>
          </cell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>
            <v>3.66244624</v>
          </cell>
        </row>
        <row r="102">
          <cell r="C102" t="str">
            <v>1439879</v>
          </cell>
          <cell r="D102" t="str">
            <v>SO</v>
          </cell>
          <cell r="E102" t="str">
            <v>Strawberry Paste</v>
          </cell>
          <cell r="F102" t="str">
            <v>MEC3</v>
          </cell>
          <cell r="G102" t="str">
            <v>N/A</v>
          </cell>
          <cell r="H102">
            <v>6.5</v>
          </cell>
          <cell r="I102" t="str">
            <v>2x3KG</v>
          </cell>
          <cell r="J102">
            <v>54.80865</v>
          </cell>
          <cell r="K102">
            <v>81</v>
          </cell>
          <cell r="L102">
            <v>1.3532999999999999</v>
          </cell>
          <cell r="M102">
            <v>109.6173</v>
          </cell>
          <cell r="N102">
            <v>9.865556999999999</v>
          </cell>
          <cell r="O102">
            <v>0.09</v>
          </cell>
          <cell r="P102">
            <v>2</v>
          </cell>
          <cell r="Q102">
            <v>6.5</v>
          </cell>
          <cell r="R102">
            <v>128</v>
          </cell>
          <cell r="S102">
            <v>1.3884000000000001</v>
          </cell>
          <cell r="T102">
            <v>129.38839999999999</v>
          </cell>
          <cell r="U102"/>
          <cell r="V102">
            <v>23.289911999999998</v>
          </cell>
          <cell r="W102">
            <v>0.18</v>
          </cell>
          <cell r="X102">
            <v>152.67831199999998</v>
          </cell>
          <cell r="Y102" t="e">
            <v>#REF!</v>
          </cell>
          <cell r="Z102">
            <v>0</v>
          </cell>
          <cell r="AA102">
            <v>152.67831199999998</v>
          </cell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>
            <v>3.0535662399999994</v>
          </cell>
        </row>
        <row r="103">
          <cell r="C103" t="str">
            <v>1416767</v>
          </cell>
          <cell r="D103" t="str">
            <v>SO</v>
          </cell>
          <cell r="E103" t="str">
            <v>Watermelon Paste</v>
          </cell>
          <cell r="F103" t="str">
            <v>MEC3</v>
          </cell>
          <cell r="G103" t="str">
            <v>N/A</v>
          </cell>
          <cell r="H103">
            <v>6.5</v>
          </cell>
          <cell r="I103" t="str">
            <v>2x3KG</v>
          </cell>
          <cell r="J103">
            <v>56.655904499999998</v>
          </cell>
          <cell r="K103">
            <v>83.73</v>
          </cell>
          <cell r="L103">
            <v>1.3532999999999999</v>
          </cell>
          <cell r="M103">
            <v>113.311809</v>
          </cell>
          <cell r="N103">
            <v>10.19806281</v>
          </cell>
          <cell r="O103">
            <v>0.09</v>
          </cell>
          <cell r="P103">
            <v>2</v>
          </cell>
          <cell r="Q103">
            <v>6.5</v>
          </cell>
          <cell r="R103">
            <v>132</v>
          </cell>
          <cell r="S103">
            <v>1.3884000000000001</v>
          </cell>
          <cell r="T103">
            <v>133.38839999999999</v>
          </cell>
          <cell r="U103"/>
          <cell r="V103">
            <v>24.009911999999996</v>
          </cell>
          <cell r="W103">
            <v>0.18</v>
          </cell>
          <cell r="X103">
            <v>157.39831199999998</v>
          </cell>
          <cell r="Y103">
            <v>78.699155999999988</v>
          </cell>
          <cell r="Z103">
            <v>0</v>
          </cell>
          <cell r="AA103">
            <v>157.39831199999998</v>
          </cell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>
            <v>3.1479662399999997</v>
          </cell>
        </row>
        <row r="104">
          <cell r="C104" t="str">
            <v>1417625</v>
          </cell>
          <cell r="D104" t="str">
            <v>SO</v>
          </cell>
          <cell r="E104" t="str">
            <v>Bubble Gum Paste</v>
          </cell>
          <cell r="F104" t="str">
            <v>PREGEL</v>
          </cell>
          <cell r="G104" t="str">
            <v>N/A</v>
          </cell>
          <cell r="H104">
            <v>6.52</v>
          </cell>
          <cell r="I104" t="str">
            <v>2x3KG</v>
          </cell>
          <cell r="J104">
            <v>95.885000000000005</v>
          </cell>
          <cell r="K104">
            <v>191.77</v>
          </cell>
          <cell r="L104">
            <v>1</v>
          </cell>
          <cell r="M104">
            <v>191.77</v>
          </cell>
          <cell r="N104">
            <v>19.177000000000003</v>
          </cell>
          <cell r="O104">
            <v>0.1</v>
          </cell>
          <cell r="P104">
            <v>2</v>
          </cell>
          <cell r="Q104">
            <v>3</v>
          </cell>
          <cell r="R104">
            <v>215.9</v>
          </cell>
          <cell r="S104">
            <v>1.3926719999999999</v>
          </cell>
          <cell r="T104">
            <v>217.29267200000001</v>
          </cell>
          <cell r="U104"/>
          <cell r="V104">
            <v>39.112680959999999</v>
          </cell>
          <cell r="W104">
            <v>0.18</v>
          </cell>
          <cell r="X104">
            <v>256.40535296000002</v>
          </cell>
          <cell r="Y104">
            <v>128.20267648000001</v>
          </cell>
          <cell r="Z104">
            <v>0</v>
          </cell>
          <cell r="AA104">
            <v>256.40535296000002</v>
          </cell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>
            <v>5.1281070592000004</v>
          </cell>
        </row>
        <row r="105">
          <cell r="C105" t="str">
            <v>1445953</v>
          </cell>
          <cell r="D105" t="str">
            <v>SO</v>
          </cell>
          <cell r="E105" t="str">
            <v>Cappuccino-Latte Macchiato Paste</v>
          </cell>
          <cell r="F105" t="str">
            <v>PREGEL</v>
          </cell>
          <cell r="G105" t="str">
            <v>N/A</v>
          </cell>
          <cell r="H105">
            <v>13</v>
          </cell>
          <cell r="I105" t="str">
            <v>2x6KG</v>
          </cell>
          <cell r="J105">
            <v>183.6</v>
          </cell>
          <cell r="K105">
            <v>367.2</v>
          </cell>
          <cell r="L105">
            <v>1</v>
          </cell>
          <cell r="M105">
            <v>367.2</v>
          </cell>
          <cell r="N105">
            <v>36.72</v>
          </cell>
          <cell r="O105">
            <v>0.1</v>
          </cell>
          <cell r="P105">
            <v>2</v>
          </cell>
          <cell r="Q105">
            <v>3</v>
          </cell>
          <cell r="R105">
            <v>408.9</v>
          </cell>
          <cell r="S105">
            <v>2.7768000000000002</v>
          </cell>
          <cell r="T105">
            <v>411.67679999999996</v>
          </cell>
          <cell r="U105"/>
          <cell r="V105">
            <v>74.101823999999993</v>
          </cell>
          <cell r="W105">
            <v>0.18</v>
          </cell>
          <cell r="X105">
            <v>485.77862399999992</v>
          </cell>
          <cell r="Y105">
            <v>242.88931199999996</v>
          </cell>
          <cell r="Z105">
            <v>0</v>
          </cell>
          <cell r="AA105">
            <v>485.77862399999992</v>
          </cell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>
            <v>9.7155724799999987</v>
          </cell>
        </row>
        <row r="106">
          <cell r="C106" t="str">
            <v>1414493</v>
          </cell>
          <cell r="D106" t="str">
            <v>SO</v>
          </cell>
          <cell r="E106" t="str">
            <v>Chocolate Cereal Crunch (Krocco Milk Arabeschi)</v>
          </cell>
          <cell r="F106" t="str">
            <v>PREGEL</v>
          </cell>
          <cell r="G106" t="str">
            <v>N/A</v>
          </cell>
          <cell r="H106">
            <v>4.53</v>
          </cell>
          <cell r="I106" t="str">
            <v>2x2KG</v>
          </cell>
          <cell r="J106">
            <v>50.63</v>
          </cell>
          <cell r="K106">
            <v>101.26</v>
          </cell>
          <cell r="L106">
            <v>1</v>
          </cell>
          <cell r="M106">
            <v>101.26</v>
          </cell>
          <cell r="N106">
            <v>10.126000000000001</v>
          </cell>
          <cell r="O106">
            <v>0.1</v>
          </cell>
          <cell r="P106">
            <v>2</v>
          </cell>
          <cell r="Q106">
            <v>3</v>
          </cell>
          <cell r="R106">
            <v>116.4</v>
          </cell>
          <cell r="S106">
            <v>0.96760800000000013</v>
          </cell>
          <cell r="T106">
            <v>117.367608</v>
          </cell>
          <cell r="U106"/>
          <cell r="V106">
            <v>21.126169439999998</v>
          </cell>
          <cell r="W106">
            <v>0.18</v>
          </cell>
          <cell r="X106">
            <v>138.49377744</v>
          </cell>
          <cell r="Y106">
            <v>69.246888720000001</v>
          </cell>
          <cell r="Z106">
            <v>0</v>
          </cell>
          <cell r="AA106">
            <v>138.49377744</v>
          </cell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>
            <v>2.7698755488</v>
          </cell>
        </row>
        <row r="107">
          <cell r="C107" t="str">
            <v>1453210</v>
          </cell>
          <cell r="D107" t="str">
            <v>SO</v>
          </cell>
          <cell r="E107" t="str">
            <v>Chocolate Coriandolina Coating (Palm Oil Free)</v>
          </cell>
          <cell r="F107" t="str">
            <v>PREGEL</v>
          </cell>
          <cell r="G107" t="str">
            <v>N/A</v>
          </cell>
          <cell r="H107">
            <v>6.52</v>
          </cell>
          <cell r="I107" t="str">
            <v>2x3KG</v>
          </cell>
          <cell r="J107">
            <v>57.965000000000003</v>
          </cell>
          <cell r="K107">
            <v>115.93</v>
          </cell>
          <cell r="L107">
            <v>1</v>
          </cell>
          <cell r="M107">
            <v>115.93</v>
          </cell>
          <cell r="N107">
            <v>11.593000000000002</v>
          </cell>
          <cell r="O107">
            <v>0.1</v>
          </cell>
          <cell r="P107">
            <v>2</v>
          </cell>
          <cell r="Q107">
            <v>3</v>
          </cell>
          <cell r="R107">
            <v>132.5</v>
          </cell>
          <cell r="S107">
            <v>1.3926719999999999</v>
          </cell>
          <cell r="T107">
            <v>133.892672</v>
          </cell>
          <cell r="U107"/>
          <cell r="V107">
            <v>24.100680959999998</v>
          </cell>
          <cell r="W107">
            <v>0.18</v>
          </cell>
          <cell r="X107">
            <v>157.99335296000001</v>
          </cell>
          <cell r="Y107">
            <v>78.996676480000005</v>
          </cell>
          <cell r="Z107">
            <v>0</v>
          </cell>
          <cell r="AA107">
            <v>157.99335296000001</v>
          </cell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>
            <v>3.1598670592000002</v>
          </cell>
        </row>
        <row r="108">
          <cell r="C108" t="str">
            <v>1417738</v>
          </cell>
          <cell r="D108" t="str">
            <v>SO</v>
          </cell>
          <cell r="E108" t="str">
            <v>Salted Caramel Concentrate</v>
          </cell>
          <cell r="F108" t="str">
            <v>PREGEL</v>
          </cell>
          <cell r="G108" t="str">
            <v>N/A</v>
          </cell>
          <cell r="H108">
            <v>12.53</v>
          </cell>
          <cell r="I108" t="str">
            <v>12x1KG</v>
          </cell>
          <cell r="J108">
            <v>18.342500000000001</v>
          </cell>
          <cell r="K108">
            <v>220.11</v>
          </cell>
          <cell r="L108">
            <v>1</v>
          </cell>
          <cell r="M108">
            <v>220.11</v>
          </cell>
          <cell r="N108">
            <v>19.450000000000003</v>
          </cell>
          <cell r="O108">
            <v>8.8364908454863486E-2</v>
          </cell>
          <cell r="P108">
            <v>2</v>
          </cell>
          <cell r="Q108">
            <v>3</v>
          </cell>
          <cell r="R108">
            <v>244.6</v>
          </cell>
          <cell r="S108">
            <v>2.6764079999999999</v>
          </cell>
          <cell r="T108">
            <v>247.276408</v>
          </cell>
          <cell r="U108"/>
          <cell r="V108">
            <v>44.509753439999997</v>
          </cell>
          <cell r="W108">
            <v>0.18</v>
          </cell>
          <cell r="X108">
            <v>291.78616144</v>
          </cell>
          <cell r="Y108">
            <v>24.315513453333335</v>
          </cell>
          <cell r="Z108">
            <v>0</v>
          </cell>
          <cell r="AA108">
            <v>291.78616144</v>
          </cell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>
            <v>5.8357232288000001</v>
          </cell>
        </row>
        <row r="109">
          <cell r="C109" t="str">
            <v>1248138</v>
          </cell>
          <cell r="D109" t="str">
            <v>SO</v>
          </cell>
          <cell r="E109" t="str">
            <v>Yoggi Yogurt Flavor Powder</v>
          </cell>
          <cell r="F109" t="str">
            <v>PREGEL</v>
          </cell>
          <cell r="G109" t="str">
            <v>N/A</v>
          </cell>
          <cell r="H109">
            <v>13.54</v>
          </cell>
          <cell r="I109" t="str">
            <v>8 x 1.5 KG</v>
          </cell>
          <cell r="J109">
            <v>36.837499999999999</v>
          </cell>
          <cell r="K109">
            <v>294.7</v>
          </cell>
          <cell r="L109">
            <v>1</v>
          </cell>
          <cell r="M109">
            <v>294.7</v>
          </cell>
          <cell r="N109">
            <v>29.47</v>
          </cell>
          <cell r="O109">
            <v>0.1</v>
          </cell>
          <cell r="P109">
            <v>2</v>
          </cell>
          <cell r="Q109">
            <v>3</v>
          </cell>
          <cell r="R109">
            <v>329.2</v>
          </cell>
          <cell r="S109">
            <v>2.892144</v>
          </cell>
          <cell r="T109">
            <v>332.09214399999996</v>
          </cell>
          <cell r="U109"/>
          <cell r="V109">
            <v>59.776585919999988</v>
          </cell>
          <cell r="W109">
            <v>0.18</v>
          </cell>
          <cell r="X109">
            <v>391.86872991999996</v>
          </cell>
          <cell r="Y109">
            <v>48.983591239999996</v>
          </cell>
          <cell r="Z109">
            <v>0</v>
          </cell>
          <cell r="AA109">
            <v>391.86872991999996</v>
          </cell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>
            <v>7.8373745983999994</v>
          </cell>
        </row>
        <row r="110">
          <cell r="C110" t="str">
            <v>1415279</v>
          </cell>
          <cell r="D110" t="str">
            <v>SO</v>
          </cell>
          <cell r="E110" t="str">
            <v>Almond Paste (Pasta Alla Mandorla)</v>
          </cell>
          <cell r="F110" t="str">
            <v>MEC3</v>
          </cell>
          <cell r="G110" t="str">
            <v>N/A</v>
          </cell>
          <cell r="H110">
            <v>8.5</v>
          </cell>
          <cell r="I110" t="str">
            <v>2x4KG</v>
          </cell>
          <cell r="J110">
            <v>153.82357200000001</v>
          </cell>
          <cell r="K110">
            <v>242.28</v>
          </cell>
          <cell r="L110">
            <v>1.2698</v>
          </cell>
          <cell r="M110">
            <v>307.64714400000003</v>
          </cell>
          <cell r="N110">
            <v>27.68824296</v>
          </cell>
          <cell r="O110">
            <v>0.09</v>
          </cell>
          <cell r="P110">
            <v>2</v>
          </cell>
          <cell r="Q110">
            <v>6.5</v>
          </cell>
          <cell r="R110">
            <v>343.8</v>
          </cell>
          <cell r="S110">
            <v>1.8156000000000001</v>
          </cell>
          <cell r="T110">
            <v>345.61560000000003</v>
          </cell>
          <cell r="U110"/>
          <cell r="V110">
            <v>62.210808</v>
          </cell>
          <cell r="W110">
            <v>0.18</v>
          </cell>
          <cell r="X110">
            <v>407.82640800000001</v>
          </cell>
          <cell r="Y110">
            <v>203.91320400000001</v>
          </cell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>
            <v>8.1565281600000006</v>
          </cell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</row>
        <row r="112">
          <cell r="C112" t="str">
            <v>1429585</v>
          </cell>
          <cell r="D112"/>
          <cell r="E112" t="str">
            <v>Red Velvet Bites</v>
          </cell>
          <cell r="F112" t="str">
            <v>CAROLE'S CHEESECAKE</v>
          </cell>
          <cell r="G112" t="str">
            <v>N/A</v>
          </cell>
          <cell r="H112">
            <v>5</v>
          </cell>
          <cell r="I112" t="str">
            <v>1X10LB (4BG/CASE)</v>
          </cell>
          <cell r="J112">
            <v>29.12</v>
          </cell>
          <cell r="K112">
            <v>29.12</v>
          </cell>
          <cell r="L112">
            <v>1</v>
          </cell>
          <cell r="M112">
            <v>29.12</v>
          </cell>
          <cell r="N112">
            <v>5.8240000000000007</v>
          </cell>
          <cell r="O112">
            <v>0.2</v>
          </cell>
          <cell r="P112">
            <v>2.5</v>
          </cell>
          <cell r="Q112">
            <v>3</v>
          </cell>
          <cell r="R112">
            <v>40.4</v>
          </cell>
          <cell r="S112">
            <v>1.0680000000000001</v>
          </cell>
          <cell r="T112">
            <v>41.467999999999996</v>
          </cell>
          <cell r="U112"/>
          <cell r="V112">
            <v>6.6348799999999999</v>
          </cell>
          <cell r="W112">
            <v>0.16</v>
          </cell>
          <cell r="X112">
            <v>48.102879999999999</v>
          </cell>
          <cell r="Y112">
            <v>48.102879999999999</v>
          </cell>
          <cell r="Z112">
            <v>0</v>
          </cell>
          <cell r="AA112">
            <v>48.102879999999999</v>
          </cell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>
            <v>0.96205759999999996</v>
          </cell>
        </row>
        <row r="113">
          <cell r="C113" t="str">
            <v>NOT YET TO GFS</v>
          </cell>
          <cell r="D113" t="str">
            <v>SO</v>
          </cell>
          <cell r="E113" t="str">
            <v>Strawberry Sauce</v>
          </cell>
          <cell r="F113" t="str">
            <v>MAVRO</v>
          </cell>
          <cell r="G113" t="str">
            <v>N/A</v>
          </cell>
          <cell r="H113">
            <v>4.3</v>
          </cell>
          <cell r="I113" t="str">
            <v>3x100OZ</v>
          </cell>
          <cell r="J113">
            <v>37.5</v>
          </cell>
          <cell r="K113">
            <v>112.5</v>
          </cell>
          <cell r="L113">
            <v>1</v>
          </cell>
          <cell r="M113">
            <v>112.5</v>
          </cell>
          <cell r="N113">
            <v>28.125</v>
          </cell>
          <cell r="O113">
            <v>0.25</v>
          </cell>
          <cell r="P113">
            <v>2</v>
          </cell>
          <cell r="Q113">
            <v>3</v>
          </cell>
          <cell r="R113">
            <v>145.6</v>
          </cell>
          <cell r="S113">
            <v>0.91847999999999996</v>
          </cell>
          <cell r="T113">
            <v>146.51847999999998</v>
          </cell>
          <cell r="U113"/>
          <cell r="V113">
            <v>26.373326399999996</v>
          </cell>
          <cell r="W113">
            <v>0.18</v>
          </cell>
          <cell r="X113">
            <v>172.89180639999998</v>
          </cell>
          <cell r="Y113">
            <v>57.630602133333326</v>
          </cell>
          <cell r="Z113">
            <v>0</v>
          </cell>
          <cell r="AA113">
            <v>172.89180639999998</v>
          </cell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>
            <v>3.4578361279999998</v>
          </cell>
        </row>
        <row r="114">
          <cell r="C114" t="str">
            <v>1414504</v>
          </cell>
          <cell r="D114"/>
          <cell r="E114" t="str">
            <v>YF U Spring Water</v>
          </cell>
          <cell r="F114" t="str">
            <v>SAINT-ELLE</v>
          </cell>
          <cell r="G114">
            <v>60</v>
          </cell>
          <cell r="H114">
            <v>12.52</v>
          </cell>
          <cell r="I114" t="str">
            <v>24X500ML</v>
          </cell>
          <cell r="J114">
            <v>0.315</v>
          </cell>
          <cell r="K114">
            <v>7.56</v>
          </cell>
          <cell r="L114">
            <v>1</v>
          </cell>
          <cell r="M114">
            <v>7.56</v>
          </cell>
          <cell r="N114">
            <v>1.512</v>
          </cell>
          <cell r="O114">
            <v>0.2</v>
          </cell>
          <cell r="P114">
            <v>2</v>
          </cell>
          <cell r="Q114">
            <v>3</v>
          </cell>
          <cell r="R114">
            <v>14.1</v>
          </cell>
          <cell r="S114">
            <v>2.6742720000000002</v>
          </cell>
          <cell r="T114">
            <v>16.774272</v>
          </cell>
          <cell r="U114"/>
          <cell r="V114">
            <v>2.6838835200000002</v>
          </cell>
          <cell r="W114">
            <v>0.16</v>
          </cell>
          <cell r="X114">
            <v>19.458155519999998</v>
          </cell>
          <cell r="Y114">
            <v>0.81075647999999989</v>
          </cell>
          <cell r="Z114">
            <v>0</v>
          </cell>
          <cell r="AA114">
            <v>19.458155519999998</v>
          </cell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>
            <v>0.38916311039999996</v>
          </cell>
        </row>
        <row r="115">
          <cell r="C115" t="str">
            <v>1364209</v>
          </cell>
          <cell r="D115" t="str">
            <v>SO</v>
          </cell>
          <cell r="E115" t="str">
            <v>Coconut Cream</v>
          </cell>
          <cell r="F115" t="str">
            <v>SAVOY</v>
          </cell>
          <cell r="G115" t="str">
            <v>N/A</v>
          </cell>
          <cell r="H115">
            <v>10.51</v>
          </cell>
          <cell r="I115" t="str">
            <v>24X400ML</v>
          </cell>
          <cell r="J115">
            <v>2.5</v>
          </cell>
          <cell r="K115">
            <v>60</v>
          </cell>
          <cell r="L115">
            <v>1</v>
          </cell>
          <cell r="M115">
            <v>60</v>
          </cell>
          <cell r="N115">
            <v>5.7</v>
          </cell>
          <cell r="O115">
            <v>9.5000000000000001E-2</v>
          </cell>
          <cell r="P115">
            <v>2</v>
          </cell>
          <cell r="Q115">
            <v>3</v>
          </cell>
          <cell r="R115">
            <v>70.7</v>
          </cell>
          <cell r="S115">
            <v>2.244936</v>
          </cell>
          <cell r="T115">
            <v>72.944935999999998</v>
          </cell>
          <cell r="U115"/>
          <cell r="V115">
            <v>13.13008848</v>
          </cell>
          <cell r="W115">
            <v>0.18</v>
          </cell>
          <cell r="X115">
            <v>86.075024479999996</v>
          </cell>
          <cell r="Y115">
            <v>3.5864593533333333</v>
          </cell>
          <cell r="Z115">
            <v>0</v>
          </cell>
          <cell r="AA115">
            <v>86.075024479999996</v>
          </cell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>
            <v>1.7215004895999999</v>
          </cell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</row>
        <row r="117">
          <cell r="C117" t="str">
            <v>1415979</v>
          </cell>
          <cell r="D117"/>
          <cell r="E117" t="str">
            <v>6 OZ Yogurty's Cups</v>
          </cell>
          <cell r="F117" t="str">
            <v>KEARY GLOBAL (TAICHUNG, TAIWAN)</v>
          </cell>
          <cell r="G117" t="str">
            <v>N/A</v>
          </cell>
          <cell r="H117">
            <v>9.5623826928776055</v>
          </cell>
          <cell r="I117" t="str">
            <v>20X50UN</v>
          </cell>
          <cell r="J117">
            <v>3.9381030000000004E-2</v>
          </cell>
          <cell r="K117">
            <v>29.1</v>
          </cell>
          <cell r="L117">
            <v>1.3532999999999999</v>
          </cell>
          <cell r="M117">
            <v>39.381030000000003</v>
          </cell>
          <cell r="N117">
            <v>19.690515000000001</v>
          </cell>
          <cell r="O117">
            <v>0.5</v>
          </cell>
          <cell r="P117">
            <v>2</v>
          </cell>
          <cell r="Q117">
            <v>20</v>
          </cell>
          <cell r="R117">
            <v>81.099999999999994</v>
          </cell>
          <cell r="S117">
            <v>2.0425249431986567</v>
          </cell>
          <cell r="T117">
            <v>83.142524943198651</v>
          </cell>
          <cell r="U117"/>
          <cell r="V117">
            <v>13.302803990911784</v>
          </cell>
          <cell r="W117">
            <v>0.16</v>
          </cell>
          <cell r="X117">
            <v>96.445328934110435</v>
          </cell>
          <cell r="Y117">
            <v>9.6445328934110439E-2</v>
          </cell>
          <cell r="Z117">
            <v>0</v>
          </cell>
          <cell r="AA117">
            <v>96.445328934110435</v>
          </cell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>
            <v>1.9289065786822088</v>
          </cell>
        </row>
        <row r="118">
          <cell r="C118" t="str">
            <v>1415586</v>
          </cell>
          <cell r="D118" t="str">
            <v>SO</v>
          </cell>
          <cell r="E118" t="str">
            <v>PET Dome lid for 6/10 oz Paper Cold/Hot</v>
          </cell>
          <cell r="F118" t="str">
            <v>KEARY GLOBAL (TAICHUNG, TAIWAN)</v>
          </cell>
          <cell r="G118" t="str">
            <v>N/A</v>
          </cell>
          <cell r="H118">
            <v>4.346537587671639</v>
          </cell>
          <cell r="I118" t="str">
            <v>20X50UN</v>
          </cell>
          <cell r="J118">
            <v>4.7109579999999998E-2</v>
          </cell>
          <cell r="K118">
            <v>37.1</v>
          </cell>
          <cell r="L118">
            <v>1.2698</v>
          </cell>
          <cell r="M118">
            <v>47.109580000000001</v>
          </cell>
          <cell r="N118">
            <v>5.1820538000000003</v>
          </cell>
          <cell r="O118">
            <v>0.11</v>
          </cell>
          <cell r="P118">
            <v>2</v>
          </cell>
          <cell r="Q118">
            <v>40</v>
          </cell>
          <cell r="R118">
            <v>94.3</v>
          </cell>
          <cell r="S118">
            <v>0.92842042872666219</v>
          </cell>
          <cell r="T118">
            <v>95.228420428726665</v>
          </cell>
          <cell r="U118"/>
          <cell r="V118">
            <v>17.141115677170799</v>
          </cell>
          <cell r="W118">
            <v>0.18</v>
          </cell>
          <cell r="X118">
            <v>112.36953610589747</v>
          </cell>
          <cell r="Y118">
            <v>0.11236953610589746</v>
          </cell>
          <cell r="Z118">
            <v>0</v>
          </cell>
          <cell r="AA118">
            <v>112.36953610589747</v>
          </cell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>
            <v>2.2473907221179492</v>
          </cell>
        </row>
        <row r="119">
          <cell r="C119" t="str">
            <v>1454710</v>
          </cell>
          <cell r="D119" t="str">
            <v>SO</v>
          </cell>
          <cell r="E119" t="str">
            <v>16 oz DP Paper Branded Container - Yogurty's</v>
          </cell>
          <cell r="F119" t="str">
            <v>KEARY GLOBAL (TAICHUNG, TAIWAN)</v>
          </cell>
          <cell r="G119" t="str">
            <v>N/A</v>
          </cell>
          <cell r="H119">
            <v>15.899436925812505</v>
          </cell>
          <cell r="I119" t="str">
            <v>20X50UN</v>
          </cell>
          <cell r="J119">
            <v>5.3523014999999993E-2</v>
          </cell>
          <cell r="K119">
            <v>39.549999999999997</v>
          </cell>
          <cell r="L119">
            <v>1.3532999999999999</v>
          </cell>
          <cell r="M119">
            <v>53.523014999999994</v>
          </cell>
          <cell r="N119">
            <v>26.761507499999997</v>
          </cell>
          <cell r="O119">
            <v>0.5</v>
          </cell>
          <cell r="P119">
            <v>2</v>
          </cell>
          <cell r="Q119">
            <v>20</v>
          </cell>
          <cell r="R119">
            <v>102.3</v>
          </cell>
          <cell r="S119">
            <v>3.3961197273535513</v>
          </cell>
          <cell r="T119">
            <v>105.69611972735355</v>
          </cell>
          <cell r="U119"/>
          <cell r="V119">
            <v>19.025301550923636</v>
          </cell>
          <cell r="W119">
            <v>0.18</v>
          </cell>
          <cell r="X119">
            <v>124.72142127827718</v>
          </cell>
          <cell r="Y119">
            <v>0.12472142127827718</v>
          </cell>
          <cell r="Z119">
            <v>0</v>
          </cell>
          <cell r="AA119">
            <v>124.72142127827718</v>
          </cell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>
            <v>2.4944284255655438</v>
          </cell>
        </row>
        <row r="120">
          <cell r="C120" t="str">
            <v>1416679</v>
          </cell>
          <cell r="D120" t="str">
            <v>SO</v>
          </cell>
          <cell r="E120" t="str">
            <v>PET Dome lid for 16 oz Paper Cold/Hot</v>
          </cell>
          <cell r="F120" t="str">
            <v>KEARY GLOBAL (TAICHUNG, TAIWAN)</v>
          </cell>
          <cell r="G120" t="str">
            <v>N/A</v>
          </cell>
          <cell r="H120">
            <v>6.6185913266818144</v>
          </cell>
          <cell r="I120" t="str">
            <v>20X50UN</v>
          </cell>
          <cell r="J120">
            <v>5.6569589999999996E-2</v>
          </cell>
          <cell r="K120">
            <v>44.55</v>
          </cell>
          <cell r="L120">
            <v>1.2698</v>
          </cell>
          <cell r="M120">
            <v>56.569589999999998</v>
          </cell>
          <cell r="N120">
            <v>6.2226549000000002</v>
          </cell>
          <cell r="O120">
            <v>0.11000000000000001</v>
          </cell>
          <cell r="P120">
            <v>2</v>
          </cell>
          <cell r="Q120">
            <v>40</v>
          </cell>
          <cell r="R120">
            <v>104.8</v>
          </cell>
          <cell r="S120">
            <v>1.4137311073792356</v>
          </cell>
          <cell r="T120">
            <v>106.21373110737923</v>
          </cell>
          <cell r="U120"/>
          <cell r="V120">
            <v>19.118471599328259</v>
          </cell>
          <cell r="W120">
            <v>0.18</v>
          </cell>
          <cell r="X120">
            <v>125.33220270670749</v>
          </cell>
          <cell r="Y120">
            <v>0.1253322027067075</v>
          </cell>
          <cell r="Z120">
            <v>0</v>
          </cell>
          <cell r="AA120">
            <v>125.33220270670749</v>
          </cell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>
            <v>2.5066440541341497</v>
          </cell>
        </row>
        <row r="121">
          <cell r="C121" t="str">
            <v>1414751</v>
          </cell>
          <cell r="D121" t="str">
            <v>SO</v>
          </cell>
          <cell r="E121" t="str">
            <v>Yogurty's 25 oz paper container</v>
          </cell>
          <cell r="F121" t="str">
            <v>VIGOUR PAK</v>
          </cell>
          <cell r="G121" t="str">
            <v>N/A</v>
          </cell>
          <cell r="H121">
            <v>27.5</v>
          </cell>
          <cell r="I121">
            <v>600</v>
          </cell>
          <cell r="J121">
            <v>0.10740391666666667</v>
          </cell>
          <cell r="K121">
            <v>50.75</v>
          </cell>
          <cell r="L121">
            <v>1.2698</v>
          </cell>
          <cell r="M121">
            <v>64.442350000000005</v>
          </cell>
          <cell r="N121">
            <v>19.332705000000001</v>
          </cell>
          <cell r="O121">
            <v>0.3</v>
          </cell>
          <cell r="P121">
            <v>2</v>
          </cell>
          <cell r="Q121">
            <v>40</v>
          </cell>
          <cell r="R121">
            <v>125.8</v>
          </cell>
          <cell r="S121">
            <v>5.8740000000000006</v>
          </cell>
          <cell r="T121">
            <v>131.67400000000001</v>
          </cell>
          <cell r="U121"/>
          <cell r="V121">
            <v>23.701319999999999</v>
          </cell>
          <cell r="W121">
            <v>0.18</v>
          </cell>
          <cell r="X121">
            <v>155.37532000000002</v>
          </cell>
          <cell r="Y121">
            <v>0.25895886666666668</v>
          </cell>
          <cell r="Z121">
            <v>0</v>
          </cell>
          <cell r="AA121">
            <v>155.37532000000002</v>
          </cell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>
            <v>3.1075064000000006</v>
          </cell>
        </row>
        <row r="122">
          <cell r="C122" t="str">
            <v>1414764</v>
          </cell>
          <cell r="D122" t="str">
            <v>SO</v>
          </cell>
          <cell r="E122" t="str">
            <v>Dome Lids for 25oz container</v>
          </cell>
          <cell r="F122" t="str">
            <v>VIGOUR PAK</v>
          </cell>
          <cell r="G122" t="str">
            <v>N/A</v>
          </cell>
          <cell r="H122">
            <v>12.3</v>
          </cell>
          <cell r="I122">
            <v>600</v>
          </cell>
          <cell r="J122">
            <v>0.13851401666666668</v>
          </cell>
          <cell r="K122">
            <v>65.45</v>
          </cell>
          <cell r="L122">
            <v>1.2698</v>
          </cell>
          <cell r="M122">
            <v>83.108410000000006</v>
          </cell>
          <cell r="N122">
            <v>8.3108410000000017</v>
          </cell>
          <cell r="O122">
            <v>0.10000000000000002</v>
          </cell>
          <cell r="P122">
            <v>2</v>
          </cell>
          <cell r="Q122">
            <v>40</v>
          </cell>
          <cell r="R122">
            <v>133.4</v>
          </cell>
          <cell r="S122">
            <v>2.6272800000000003</v>
          </cell>
          <cell r="T122">
            <v>136.02728000000002</v>
          </cell>
          <cell r="U122"/>
          <cell r="V122">
            <v>24.484910400000004</v>
          </cell>
          <cell r="W122">
            <v>0.18</v>
          </cell>
          <cell r="X122">
            <v>160.51219040000001</v>
          </cell>
          <cell r="Y122">
            <v>0.26752031733333337</v>
          </cell>
          <cell r="Z122">
            <v>0</v>
          </cell>
          <cell r="AA122">
            <v>160.51219040000001</v>
          </cell>
          <cell r="AB122"/>
          <cell r="AC122"/>
          <cell r="AD122"/>
          <cell r="AE122"/>
          <cell r="AF122"/>
          <cell r="AG122"/>
          <cell r="AH122"/>
          <cell r="AI122"/>
          <cell r="AJ122"/>
          <cell r="AK122"/>
          <cell r="AL122">
            <v>3.2102438080000004</v>
          </cell>
        </row>
        <row r="123">
          <cell r="C123" t="str">
            <v>1415264</v>
          </cell>
          <cell r="D123" t="str">
            <v>SO</v>
          </cell>
          <cell r="E123" t="str">
            <v>Yogurty Froyo 32 oz Container</v>
          </cell>
          <cell r="F123" t="str">
            <v>DART/SOLO</v>
          </cell>
          <cell r="G123" t="str">
            <v>N/A</v>
          </cell>
          <cell r="H123">
            <v>8.86</v>
          </cell>
          <cell r="I123">
            <v>250</v>
          </cell>
          <cell r="J123">
            <v>0.28472000000000003</v>
          </cell>
          <cell r="K123">
            <v>71.180000000000007</v>
          </cell>
          <cell r="L123">
            <v>1</v>
          </cell>
          <cell r="M123">
            <v>71.180000000000007</v>
          </cell>
          <cell r="N123">
            <v>7.1180000000000012</v>
          </cell>
          <cell r="O123">
            <v>0.1</v>
          </cell>
          <cell r="P123">
            <v>2</v>
          </cell>
          <cell r="Q123">
            <v>3</v>
          </cell>
          <cell r="R123">
            <v>83.3</v>
          </cell>
          <cell r="S123">
            <v>1.892496</v>
          </cell>
          <cell r="T123">
            <v>85.192495999999991</v>
          </cell>
          <cell r="U123"/>
          <cell r="V123">
            <v>15.334649279999997</v>
          </cell>
          <cell r="W123">
            <v>0.18</v>
          </cell>
          <cell r="X123">
            <v>100.52714527999998</v>
          </cell>
          <cell r="Y123">
            <v>0.40210858111999992</v>
          </cell>
          <cell r="Z123">
            <v>0</v>
          </cell>
          <cell r="AA123">
            <v>100.52714527999998</v>
          </cell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>
            <v>2.0105429055999999</v>
          </cell>
        </row>
        <row r="124">
          <cell r="C124" t="str">
            <v>1454642</v>
          </cell>
          <cell r="D124" t="str">
            <v>SO</v>
          </cell>
          <cell r="E124" t="str">
            <v>Yogurty's 16 oz Plastic Cup</v>
          </cell>
          <cell r="F124" t="str">
            <v>DART/SOLO</v>
          </cell>
          <cell r="G124" t="str">
            <v>N/A</v>
          </cell>
          <cell r="H124">
            <v>16.5</v>
          </cell>
          <cell r="I124">
            <v>1000</v>
          </cell>
          <cell r="J124">
            <v>7.8659999999999994E-2</v>
          </cell>
          <cell r="K124">
            <v>78.66</v>
          </cell>
          <cell r="L124">
            <v>1</v>
          </cell>
          <cell r="M124">
            <v>78.66</v>
          </cell>
          <cell r="N124">
            <v>23.597999999999999</v>
          </cell>
          <cell r="O124">
            <v>0.3</v>
          </cell>
          <cell r="P124">
            <v>2</v>
          </cell>
          <cell r="Q124">
            <v>3</v>
          </cell>
          <cell r="R124">
            <v>107.3</v>
          </cell>
          <cell r="S124">
            <v>3.5244</v>
          </cell>
          <cell r="T124">
            <v>110.8244</v>
          </cell>
          <cell r="U124"/>
          <cell r="V124">
            <v>19.948391999999998</v>
          </cell>
          <cell r="W124">
            <v>0.18</v>
          </cell>
          <cell r="X124">
            <v>130.77279199999998</v>
          </cell>
          <cell r="Y124">
            <v>0.13077279199999997</v>
          </cell>
          <cell r="Z124">
            <v>0</v>
          </cell>
          <cell r="AA124">
            <v>130.77279199999998</v>
          </cell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>
            <v>2.6154558399999996</v>
          </cell>
        </row>
        <row r="125">
          <cell r="C125" t="str">
            <v>1243734</v>
          </cell>
          <cell r="D125" t="str">
            <v>CONTRACT PRICE.  TRANSIT TO KEARY.</v>
          </cell>
          <cell r="E125" t="str">
            <v>Plastic lid for 12/16/24/26oz 1000/1</v>
          </cell>
          <cell r="F125" t="str">
            <v>DART/SOLO</v>
          </cell>
          <cell r="G125" t="str">
            <v>N/A</v>
          </cell>
          <cell r="H125">
            <v>3.85</v>
          </cell>
          <cell r="I125">
            <v>1000</v>
          </cell>
          <cell r="J125">
            <v>5.0189999999999999E-2</v>
          </cell>
          <cell r="K125">
            <v>50.19</v>
          </cell>
          <cell r="L125">
            <v>1</v>
          </cell>
          <cell r="M125">
            <v>50.19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50.2</v>
          </cell>
          <cell r="S125">
            <v>0</v>
          </cell>
          <cell r="T125">
            <v>50.2</v>
          </cell>
          <cell r="U125"/>
          <cell r="V125">
            <v>7.53</v>
          </cell>
          <cell r="W125">
            <v>0.15</v>
          </cell>
          <cell r="X125">
            <v>57.730000000000004</v>
          </cell>
          <cell r="Y125">
            <v>5.7730000000000004E-2</v>
          </cell>
          <cell r="Z125">
            <v>0</v>
          </cell>
          <cell r="AA125">
            <v>57.730000000000004</v>
          </cell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>
            <v>1.1546000000000001</v>
          </cell>
        </row>
        <row r="126">
          <cell r="C126" t="str">
            <v>NOT YET TO GFS</v>
          </cell>
          <cell r="D126" t="str">
            <v>SO</v>
          </cell>
          <cell r="E126" t="str">
            <v>16 oz Clear plastic cup (Yogurty's)</v>
          </cell>
          <cell r="F126" t="str">
            <v>KEARY GLOBAL (TAICHUNG, TAIWAN)</v>
          </cell>
          <cell r="G126" t="str">
            <v>N/A</v>
          </cell>
          <cell r="H126">
            <v>16.220487997629164</v>
          </cell>
          <cell r="I126" t="str">
            <v>20X50UN</v>
          </cell>
          <cell r="J126">
            <v>5.9992074999999999E-2</v>
          </cell>
          <cell r="K126">
            <v>43.25</v>
          </cell>
          <cell r="L126">
            <v>1.3871</v>
          </cell>
          <cell r="M126">
            <v>59.992075</v>
          </cell>
          <cell r="N126">
            <v>29.9960375</v>
          </cell>
          <cell r="O126">
            <v>0.5</v>
          </cell>
          <cell r="P126">
            <v>2</v>
          </cell>
          <cell r="Q126">
            <v>20</v>
          </cell>
          <cell r="R126">
            <v>112</v>
          </cell>
          <cell r="S126">
            <v>3.4646962362935896</v>
          </cell>
          <cell r="T126">
            <v>115.46469623629359</v>
          </cell>
          <cell r="U126"/>
          <cell r="V126">
            <v>20.783645322532845</v>
          </cell>
          <cell r="W126">
            <v>0.18</v>
          </cell>
          <cell r="X126">
            <v>136.24834155882644</v>
          </cell>
          <cell r="Y126">
            <v>0.13624834155882645</v>
          </cell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>
            <v>2.7249668311765287</v>
          </cell>
        </row>
        <row r="127">
          <cell r="C127" t="str">
            <v>NOT YET TO GFS</v>
          </cell>
          <cell r="D127" t="str">
            <v>SO</v>
          </cell>
          <cell r="E127" t="str">
            <v>PET Dome lid for 12/16/20/24oz Cold/Hot</v>
          </cell>
          <cell r="F127" t="str">
            <v>KEARY GLOBAL (TAICHUNG, TAIWAN)</v>
          </cell>
          <cell r="G127" t="str">
            <v>N/A</v>
          </cell>
          <cell r="H127">
            <v>17.5</v>
          </cell>
          <cell r="I127" t="str">
            <v>20X50UN</v>
          </cell>
          <cell r="J127">
            <v>3.3290399999999998E-2</v>
          </cell>
          <cell r="K127">
            <v>24</v>
          </cell>
          <cell r="L127">
            <v>1.3871</v>
          </cell>
          <cell r="M127">
            <v>33.290399999999998</v>
          </cell>
          <cell r="N127">
            <v>3.6619439999999996</v>
          </cell>
          <cell r="O127">
            <v>0.11</v>
          </cell>
          <cell r="P127">
            <v>2</v>
          </cell>
          <cell r="Q127">
            <v>40</v>
          </cell>
          <cell r="R127">
            <v>79</v>
          </cell>
          <cell r="S127">
            <v>3.7380000000000004</v>
          </cell>
          <cell r="T127">
            <v>82.738</v>
          </cell>
          <cell r="U127"/>
          <cell r="V127">
            <v>14.89284</v>
          </cell>
          <cell r="W127">
            <v>0.18</v>
          </cell>
          <cell r="X127">
            <v>97.630840000000006</v>
          </cell>
          <cell r="Y127">
            <v>9.763084000000001E-2</v>
          </cell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>
            <v>1.9526168000000002</v>
          </cell>
        </row>
        <row r="128">
          <cell r="C128" t="str">
            <v>1414630</v>
          </cell>
          <cell r="D128" t="str">
            <v>SO</v>
          </cell>
          <cell r="E128" t="str">
            <v>Yogurty's blue spoons</v>
          </cell>
          <cell r="F128" t="str">
            <v>ZHEJIANG LVHE ECO</v>
          </cell>
          <cell r="G128" t="str">
            <v>N/A</v>
          </cell>
          <cell r="H128">
            <v>7</v>
          </cell>
          <cell r="I128">
            <v>1000</v>
          </cell>
          <cell r="J128">
            <v>2.6558400000000003E-2</v>
          </cell>
          <cell r="K128">
            <v>22</v>
          </cell>
          <cell r="L128">
            <v>1.2072000000000001</v>
          </cell>
          <cell r="M128">
            <v>26.558400000000002</v>
          </cell>
          <cell r="N128">
            <v>2.6558400000000004</v>
          </cell>
          <cell r="O128">
            <v>0.1</v>
          </cell>
          <cell r="P128">
            <v>2</v>
          </cell>
          <cell r="Q128">
            <v>3</v>
          </cell>
          <cell r="R128">
            <v>34.200000000000003</v>
          </cell>
          <cell r="S128">
            <v>1.4952000000000001</v>
          </cell>
          <cell r="T128">
            <v>35.6952</v>
          </cell>
          <cell r="U128"/>
          <cell r="V128">
            <v>6.4251359999999993</v>
          </cell>
          <cell r="W128">
            <v>0.18</v>
          </cell>
          <cell r="X128">
            <v>42.120336000000002</v>
          </cell>
          <cell r="Y128">
            <v>4.2120336000000001E-2</v>
          </cell>
          <cell r="Z128">
            <v>0</v>
          </cell>
          <cell r="AA128">
            <v>42.120336000000002</v>
          </cell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>
            <v>0.84240672000000005</v>
          </cell>
        </row>
        <row r="129">
          <cell r="C129" t="str">
            <v>1414664</v>
          </cell>
          <cell r="D129" t="str">
            <v>SO</v>
          </cell>
          <cell r="E129" t="str">
            <v>Yogurty's purple spoons</v>
          </cell>
          <cell r="F129" t="str">
            <v>ZHEJIANG LVHE ECO</v>
          </cell>
          <cell r="G129" t="str">
            <v>N/A</v>
          </cell>
          <cell r="H129">
            <v>7</v>
          </cell>
          <cell r="I129">
            <v>1000</v>
          </cell>
          <cell r="J129">
            <v>2.6558400000000003E-2</v>
          </cell>
          <cell r="K129">
            <v>22</v>
          </cell>
          <cell r="L129">
            <v>1.2072000000000001</v>
          </cell>
          <cell r="M129">
            <v>26.558400000000002</v>
          </cell>
          <cell r="N129">
            <v>2.6558400000000004</v>
          </cell>
          <cell r="O129">
            <v>0.1</v>
          </cell>
          <cell r="P129">
            <v>2</v>
          </cell>
          <cell r="Q129">
            <v>3</v>
          </cell>
          <cell r="R129">
            <v>34.200000000000003</v>
          </cell>
          <cell r="S129">
            <v>1.4952000000000001</v>
          </cell>
          <cell r="T129">
            <v>35.6952</v>
          </cell>
          <cell r="U129"/>
          <cell r="V129">
            <v>6.4251359999999993</v>
          </cell>
          <cell r="W129">
            <v>0.18</v>
          </cell>
          <cell r="X129">
            <v>42.120336000000002</v>
          </cell>
          <cell r="Y129">
            <v>4.2120336000000001E-2</v>
          </cell>
          <cell r="Z129">
            <v>0</v>
          </cell>
          <cell r="AA129">
            <v>42.120336000000002</v>
          </cell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>
            <v>0.84240672000000005</v>
          </cell>
        </row>
        <row r="130">
          <cell r="C130" t="str">
            <v>1414371</v>
          </cell>
          <cell r="D130" t="str">
            <v>SO.  PHASE OUT.</v>
          </cell>
          <cell r="E130" t="str">
            <v>Yogurty's green spoons</v>
          </cell>
          <cell r="F130" t="str">
            <v>ZHEJIANG LVHE ECO</v>
          </cell>
          <cell r="G130" t="str">
            <v>N/A</v>
          </cell>
          <cell r="H130">
            <v>7</v>
          </cell>
          <cell r="I130">
            <v>1000</v>
          </cell>
          <cell r="J130">
            <v>2.6558400000000003E-2</v>
          </cell>
          <cell r="K130">
            <v>22</v>
          </cell>
          <cell r="L130">
            <v>1.2072000000000001</v>
          </cell>
          <cell r="M130">
            <v>26.558400000000002</v>
          </cell>
          <cell r="N130">
            <v>2.6558400000000004</v>
          </cell>
          <cell r="O130">
            <v>0.1</v>
          </cell>
          <cell r="P130">
            <v>2</v>
          </cell>
          <cell r="Q130">
            <v>3</v>
          </cell>
          <cell r="R130">
            <v>34.200000000000003</v>
          </cell>
          <cell r="S130">
            <v>1.4952000000000001</v>
          </cell>
          <cell r="T130">
            <v>35.6952</v>
          </cell>
          <cell r="U130"/>
          <cell r="V130">
            <v>6.4251359999999993</v>
          </cell>
          <cell r="W130">
            <v>0.18</v>
          </cell>
          <cell r="X130">
            <v>42.120336000000002</v>
          </cell>
          <cell r="Y130">
            <v>4.2120336000000001E-2</v>
          </cell>
          <cell r="Z130">
            <v>0</v>
          </cell>
          <cell r="AA130">
            <v>42.120336000000002</v>
          </cell>
          <cell r="AB130"/>
          <cell r="AC130"/>
          <cell r="AD130"/>
          <cell r="AE130"/>
          <cell r="AF130"/>
          <cell r="AG130"/>
          <cell r="AH130"/>
          <cell r="AI130"/>
          <cell r="AJ130"/>
          <cell r="AK130"/>
          <cell r="AL130">
            <v>0.84240672000000005</v>
          </cell>
        </row>
        <row r="131">
          <cell r="C131" t="str">
            <v>1415263</v>
          </cell>
          <cell r="D131" t="str">
            <v>SO</v>
          </cell>
          <cell r="E131" t="str">
            <v>Toppings2go bag</v>
          </cell>
          <cell r="F131" t="str">
            <v>CREATIVE BAG</v>
          </cell>
          <cell r="G131" t="str">
            <v>N/A</v>
          </cell>
          <cell r="H131">
            <v>29.2</v>
          </cell>
          <cell r="I131">
            <v>1000</v>
          </cell>
          <cell r="J131">
            <v>0.13500000000000001</v>
          </cell>
          <cell r="K131">
            <v>135</v>
          </cell>
          <cell r="L131">
            <v>1</v>
          </cell>
          <cell r="M131">
            <v>135</v>
          </cell>
          <cell r="N131">
            <v>13.5</v>
          </cell>
          <cell r="O131">
            <v>0.1</v>
          </cell>
          <cell r="P131">
            <v>2</v>
          </cell>
          <cell r="Q131">
            <v>3</v>
          </cell>
          <cell r="R131">
            <v>153.5</v>
          </cell>
          <cell r="S131">
            <v>6.23712</v>
          </cell>
          <cell r="T131">
            <v>159.73712</v>
          </cell>
          <cell r="U131"/>
          <cell r="V131">
            <v>28.752681599999999</v>
          </cell>
          <cell r="W131">
            <v>0.18</v>
          </cell>
          <cell r="X131">
            <v>188.48980159999999</v>
          </cell>
          <cell r="Y131">
            <v>0.18848980160000001</v>
          </cell>
          <cell r="Z131">
            <v>0</v>
          </cell>
          <cell r="AA131">
            <v>188.48980159999999</v>
          </cell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>
            <v>3.7697960319999999</v>
          </cell>
        </row>
        <row r="132">
          <cell r="C132" t="str">
            <v>1415891</v>
          </cell>
          <cell r="D132" t="str">
            <v>SO</v>
          </cell>
          <cell r="E132" t="str">
            <v>Yogurty's To-Go Shopper Bags</v>
          </cell>
          <cell r="F132" t="str">
            <v>VIGOUR PAK</v>
          </cell>
          <cell r="G132" t="str">
            <v>N/A</v>
          </cell>
          <cell r="H132">
            <v>3.6</v>
          </cell>
          <cell r="I132">
            <v>100</v>
          </cell>
          <cell r="J132">
            <v>0.30475200000000002</v>
          </cell>
          <cell r="K132">
            <v>24</v>
          </cell>
          <cell r="L132">
            <v>1.2698</v>
          </cell>
          <cell r="M132">
            <v>30.475200000000001</v>
          </cell>
          <cell r="N132">
            <v>3.07416</v>
          </cell>
          <cell r="O132">
            <v>0.10087415340998582</v>
          </cell>
          <cell r="P132">
            <v>2</v>
          </cell>
          <cell r="Q132">
            <v>3</v>
          </cell>
          <cell r="R132">
            <v>38.5</v>
          </cell>
          <cell r="S132">
            <v>0.76896000000000009</v>
          </cell>
          <cell r="T132">
            <v>39.26896</v>
          </cell>
          <cell r="U132"/>
          <cell r="V132">
            <v>7.0684127999999999</v>
          </cell>
          <cell r="W132">
            <v>0.18</v>
          </cell>
          <cell r="X132">
            <v>46.337372799999997</v>
          </cell>
          <cell r="Y132">
            <v>0.46337372799999998</v>
          </cell>
          <cell r="Z132">
            <v>0</v>
          </cell>
          <cell r="AA132">
            <v>46.337372799999997</v>
          </cell>
          <cell r="AB132"/>
          <cell r="AC132"/>
          <cell r="AD132"/>
          <cell r="AE132"/>
          <cell r="AF132"/>
          <cell r="AG132"/>
          <cell r="AH132"/>
          <cell r="AI132"/>
          <cell r="AJ132"/>
          <cell r="AK132"/>
          <cell r="AL132">
            <v>0.92674745599999997</v>
          </cell>
        </row>
        <row r="133">
          <cell r="C133" t="str">
            <v>1415432</v>
          </cell>
          <cell r="D133" t="str">
            <v>SO</v>
          </cell>
          <cell r="E133" t="str">
            <v>YY Catering Box</v>
          </cell>
          <cell r="F133" t="str">
            <v>NORAMPAC- BIRD</v>
          </cell>
          <cell r="G133" t="str">
            <v>N/A</v>
          </cell>
          <cell r="H133">
            <v>28.38</v>
          </cell>
          <cell r="I133" t="str">
            <v>25UN</v>
          </cell>
          <cell r="J133">
            <v>6.2423999999999999</v>
          </cell>
          <cell r="K133">
            <v>156.06</v>
          </cell>
          <cell r="L133">
            <v>1</v>
          </cell>
          <cell r="M133">
            <v>156.06</v>
          </cell>
          <cell r="N133">
            <v>15.606000000000002</v>
          </cell>
          <cell r="O133">
            <v>0.1</v>
          </cell>
          <cell r="P133">
            <v>2</v>
          </cell>
          <cell r="Q133">
            <v>3</v>
          </cell>
          <cell r="R133">
            <v>176.7</v>
          </cell>
          <cell r="S133">
            <v>6.0619680000000002</v>
          </cell>
          <cell r="T133">
            <v>182.761968</v>
          </cell>
          <cell r="U133"/>
          <cell r="V133">
            <v>32.897154239999999</v>
          </cell>
          <cell r="W133">
            <v>0.18</v>
          </cell>
          <cell r="X133">
            <v>215.65912223999999</v>
          </cell>
          <cell r="Y133">
            <v>8.6263648895999996</v>
          </cell>
          <cell r="Z133">
            <v>0</v>
          </cell>
          <cell r="AA133">
            <v>215.65912223999999</v>
          </cell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>
            <v>4.3131824447999998</v>
          </cell>
        </row>
        <row r="134"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</row>
        <row r="135"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</row>
        <row r="136">
          <cell r="C136" t="str">
            <v>NOT YET TO GFS</v>
          </cell>
          <cell r="D136" t="str">
            <v>HEAD OFFICE (PB)</v>
          </cell>
          <cell r="E136" t="str">
            <v>Pomegranite Juice Concentrate</v>
          </cell>
          <cell r="F136" t="str">
            <v>KALEEL BROS (CCFF)</v>
          </cell>
          <cell r="G136" t="str">
            <v>N/A</v>
          </cell>
          <cell r="H136">
            <v>2.8</v>
          </cell>
          <cell r="I136" t="str">
            <v>2X1GAL</v>
          </cell>
          <cell r="J136">
            <v>81.902100000000004</v>
          </cell>
          <cell r="K136">
            <v>129</v>
          </cell>
          <cell r="L136">
            <v>1.2698</v>
          </cell>
          <cell r="M136">
            <v>163.80420000000001</v>
          </cell>
          <cell r="N136">
            <v>0</v>
          </cell>
          <cell r="O136">
            <v>0</v>
          </cell>
          <cell r="P136">
            <v>0</v>
          </cell>
          <cell r="Q136">
            <v>439.97300200000001</v>
          </cell>
          <cell r="R136">
            <v>603.79999999999995</v>
          </cell>
          <cell r="S136">
            <v>0.59807999999999995</v>
          </cell>
          <cell r="T136">
            <v>604.39807999999994</v>
          </cell>
          <cell r="U136"/>
          <cell r="V136">
            <v>108.79165439999998</v>
          </cell>
          <cell r="W136">
            <v>0.18</v>
          </cell>
          <cell r="X136">
            <v>603.79999999999995</v>
          </cell>
          <cell r="Y136">
            <v>301.89999999999998</v>
          </cell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>
            <v>12.075999999999999</v>
          </cell>
        </row>
        <row r="137">
          <cell r="C137" t="str">
            <v>NOT YET TO GFS</v>
          </cell>
          <cell r="D137" t="str">
            <v>DROP SHIP (PB)</v>
          </cell>
          <cell r="E137" t="str">
            <v>PB Original Yogurt Mix</v>
          </cell>
          <cell r="F137" t="str">
            <v>PREGEL</v>
          </cell>
          <cell r="G137">
            <v>3</v>
          </cell>
          <cell r="H137"/>
          <cell r="I137"/>
          <cell r="J137">
            <v>28.141249999999999</v>
          </cell>
          <cell r="K137">
            <v>225.13</v>
          </cell>
          <cell r="L137">
            <v>1</v>
          </cell>
          <cell r="M137">
            <v>225.13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225.1</v>
          </cell>
          <cell r="S137">
            <v>0</v>
          </cell>
          <cell r="T137">
            <v>225.1</v>
          </cell>
          <cell r="U137"/>
          <cell r="V137">
            <v>40.518000000000001</v>
          </cell>
          <cell r="W137">
            <v>0.18</v>
          </cell>
          <cell r="X137">
            <v>225.1</v>
          </cell>
          <cell r="Y137">
            <v>112.55</v>
          </cell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>
            <v>4.5019999999999998</v>
          </cell>
        </row>
        <row r="138"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</row>
        <row r="139">
          <cell r="C139" t="str">
            <v>1415918</v>
          </cell>
          <cell r="D139" t="str">
            <v>SO</v>
          </cell>
          <cell r="E139" t="str">
            <v>6 oz DP Paper Branded Container - Pinkberry</v>
          </cell>
          <cell r="F139" t="str">
            <v>KEARY GLOBAL (TAICHUNG, TAIWAN)</v>
          </cell>
          <cell r="G139" t="str">
            <v>N/A</v>
          </cell>
          <cell r="H139">
            <v>9.5623826928776055</v>
          </cell>
          <cell r="I139" t="str">
            <v>20X50UN</v>
          </cell>
          <cell r="J139">
            <v>3.7268630000000004E-2</v>
          </cell>
          <cell r="K139">
            <v>29.35</v>
          </cell>
          <cell r="L139">
            <v>1.2698</v>
          </cell>
          <cell r="M139">
            <v>37.268630000000002</v>
          </cell>
          <cell r="N139">
            <v>11.180588999999999</v>
          </cell>
          <cell r="O139">
            <v>0.3</v>
          </cell>
          <cell r="P139">
            <v>2</v>
          </cell>
          <cell r="Q139">
            <v>30</v>
          </cell>
          <cell r="R139">
            <v>80.400000000000006</v>
          </cell>
          <cell r="S139">
            <v>2.0425249431986567</v>
          </cell>
          <cell r="T139">
            <v>82.442524943198663</v>
          </cell>
          <cell r="U139"/>
          <cell r="V139">
            <v>14.839654489775759</v>
          </cell>
          <cell r="W139">
            <v>0.18</v>
          </cell>
          <cell r="X139">
            <v>97.282179432974416</v>
          </cell>
          <cell r="Y139">
            <v>9.7282179432974417E-2</v>
          </cell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>
            <v>2.4224609500000001</v>
          </cell>
          <cell r="AK139">
            <v>82.9</v>
          </cell>
          <cell r="AL139">
            <v>1.9456435886594883</v>
          </cell>
        </row>
        <row r="140">
          <cell r="C140" t="str">
            <v>1415919</v>
          </cell>
          <cell r="D140" t="str">
            <v>SO</v>
          </cell>
          <cell r="E140" t="str">
            <v>12 oz DP Paper Branded Container - Pinkberry</v>
          </cell>
          <cell r="F140" t="str">
            <v>KEARY GLOBAL (TAICHUNG, TAIWAN)</v>
          </cell>
          <cell r="G140" t="str">
            <v>N/A</v>
          </cell>
          <cell r="H140">
            <v>11.518324607329843</v>
          </cell>
          <cell r="I140" t="str">
            <v>20X50UN</v>
          </cell>
          <cell r="J140">
            <v>4.482394E-2</v>
          </cell>
          <cell r="K140">
            <v>35.299999999999997</v>
          </cell>
          <cell r="L140">
            <v>1.2698</v>
          </cell>
          <cell r="M140">
            <v>44.82394</v>
          </cell>
          <cell r="N140">
            <v>17.929576000000001</v>
          </cell>
          <cell r="O140">
            <v>0.4</v>
          </cell>
          <cell r="P140">
            <v>2</v>
          </cell>
          <cell r="Q140">
            <v>30</v>
          </cell>
          <cell r="R140">
            <v>94.8</v>
          </cell>
          <cell r="S140">
            <v>2.4603141361256546</v>
          </cell>
          <cell r="T140">
            <v>97.260314136125658</v>
          </cell>
          <cell r="U140"/>
          <cell r="V140">
            <v>17.506856544502618</v>
          </cell>
          <cell r="W140">
            <v>0.18</v>
          </cell>
          <cell r="X140">
            <v>114.76717068062828</v>
          </cell>
          <cell r="Y140">
            <v>0.11476717068062828</v>
          </cell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>
            <v>3.1376758000000002</v>
          </cell>
          <cell r="AK140">
            <v>97.9</v>
          </cell>
          <cell r="AL140">
            <v>2.2953434136125659</v>
          </cell>
        </row>
        <row r="141">
          <cell r="C141" t="str">
            <v>1415564</v>
          </cell>
          <cell r="D141" t="str">
            <v>SO</v>
          </cell>
          <cell r="E141" t="str">
            <v>16 oz DP Paper Branded Container - Pinkberry</v>
          </cell>
          <cell r="F141" t="str">
            <v>KEARY GLOBAL (TAICHUNG, TAIWAN)</v>
          </cell>
          <cell r="G141" t="str">
            <v>N/A</v>
          </cell>
          <cell r="H141">
            <v>15.899436925812505</v>
          </cell>
          <cell r="I141" t="str">
            <v>20X50UN</v>
          </cell>
          <cell r="J141">
            <v>5.33316E-2</v>
          </cell>
          <cell r="K141">
            <v>42</v>
          </cell>
          <cell r="L141">
            <v>1.2698</v>
          </cell>
          <cell r="M141">
            <v>53.331600000000002</v>
          </cell>
          <cell r="N141">
            <v>21.332640000000001</v>
          </cell>
          <cell r="O141">
            <v>0.4</v>
          </cell>
          <cell r="P141">
            <v>2</v>
          </cell>
          <cell r="Q141">
            <v>30</v>
          </cell>
          <cell r="R141">
            <v>106.7</v>
          </cell>
          <cell r="S141">
            <v>3.3961197273535513</v>
          </cell>
          <cell r="T141">
            <v>110.09611972735355</v>
          </cell>
          <cell r="U141"/>
          <cell r="V141">
            <v>19.817301550923638</v>
          </cell>
          <cell r="W141">
            <v>0.18</v>
          </cell>
          <cell r="X141">
            <v>129.91342127827718</v>
          </cell>
          <cell r="Y141">
            <v>0.12991342127827718</v>
          </cell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>
            <v>3.7332120000000004</v>
          </cell>
          <cell r="AK141">
            <v>110.4</v>
          </cell>
          <cell r="AL141">
            <v>2.5982684255655437</v>
          </cell>
        </row>
        <row r="142"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</row>
        <row r="143"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</row>
        <row r="144">
          <cell r="C144" t="str">
            <v>1464671</v>
          </cell>
          <cell r="D144"/>
          <cell r="E144" t="str">
            <v>SJ Vanilla Tub</v>
          </cell>
          <cell r="F144" t="str">
            <v>SHAW'S</v>
          </cell>
          <cell r="G144">
            <v>80</v>
          </cell>
          <cell r="H144">
            <v>6.016</v>
          </cell>
          <cell r="I144" t="str">
            <v>1X11.4L</v>
          </cell>
          <cell r="J144">
            <v>26.14</v>
          </cell>
          <cell r="K144">
            <v>26.14</v>
          </cell>
          <cell r="L144">
            <v>1</v>
          </cell>
          <cell r="M144">
            <v>26.14</v>
          </cell>
          <cell r="N144">
            <v>7.8419999999999996</v>
          </cell>
          <cell r="O144">
            <v>0.3</v>
          </cell>
          <cell r="P144">
            <v>2.5</v>
          </cell>
          <cell r="Q144">
            <v>0.65</v>
          </cell>
          <cell r="R144">
            <v>37.1</v>
          </cell>
          <cell r="S144">
            <v>1.2850176</v>
          </cell>
          <cell r="T144">
            <v>38.385017600000005</v>
          </cell>
          <cell r="U144"/>
          <cell r="V144">
            <v>6.1416028160000007</v>
          </cell>
          <cell r="W144">
            <v>0.16</v>
          </cell>
          <cell r="X144">
            <v>44.526620416000007</v>
          </cell>
          <cell r="Y144">
            <v>44.526620416000007</v>
          </cell>
          <cell r="Z144"/>
          <cell r="AA144"/>
          <cell r="AB144"/>
          <cell r="AC144"/>
          <cell r="AD144"/>
          <cell r="AE144"/>
          <cell r="AF144"/>
          <cell r="AG144"/>
          <cell r="AH144">
            <v>0</v>
          </cell>
          <cell r="AI144">
            <v>44.526620416000007</v>
          </cell>
          <cell r="AJ144">
            <v>0</v>
          </cell>
          <cell r="AK144">
            <v>0</v>
          </cell>
          <cell r="AL144">
            <v>0.89053240832000014</v>
          </cell>
        </row>
        <row r="145"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</row>
        <row r="146">
          <cell r="C146" t="str">
            <v>1366332</v>
          </cell>
          <cell r="D146"/>
          <cell r="E146" t="str">
            <v>YF Neutral Soft Serve Base Powder</v>
          </cell>
          <cell r="F146" t="str">
            <v>FROSTY BOY</v>
          </cell>
          <cell r="G146">
            <v>20</v>
          </cell>
          <cell r="H146">
            <v>12.43</v>
          </cell>
          <cell r="I146" t="str">
            <v>8X1.5KG</v>
          </cell>
          <cell r="J146">
            <v>5.9266081874999994</v>
          </cell>
          <cell r="K146">
            <v>35.034999999999997</v>
          </cell>
          <cell r="L146">
            <v>1.3532999999999999</v>
          </cell>
          <cell r="M146">
            <v>47.412865499999995</v>
          </cell>
          <cell r="N146">
            <v>40.300935674999998</v>
          </cell>
          <cell r="O146">
            <v>0.85000000000000009</v>
          </cell>
          <cell r="P146">
            <v>2</v>
          </cell>
          <cell r="Q146">
            <v>7</v>
          </cell>
          <cell r="R146">
            <v>96.7</v>
          </cell>
          <cell r="S146">
            <v>2.6550480000000003</v>
          </cell>
          <cell r="T146">
            <v>99.355047999999996</v>
          </cell>
          <cell r="U146"/>
          <cell r="V146">
            <v>15.89680768</v>
          </cell>
          <cell r="W146">
            <v>0.16</v>
          </cell>
          <cell r="X146">
            <v>115.25185567999999</v>
          </cell>
          <cell r="Y146">
            <v>14.406481959999999</v>
          </cell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>
            <v>4.3856900587499998</v>
          </cell>
          <cell r="AK146">
            <v>101.1</v>
          </cell>
          <cell r="AL146">
            <v>2.3050371136000001</v>
          </cell>
        </row>
        <row r="147">
          <cell r="C147" t="str">
            <v>3299249</v>
          </cell>
          <cell r="D147" t="str">
            <v>CONTRACT PRICE (OLD 4453806)</v>
          </cell>
          <cell r="E147" t="str">
            <v>Lactantia Vanilla soft serve Ice Cream mix</v>
          </cell>
          <cell r="F147" t="str">
            <v>PARMALAT</v>
          </cell>
          <cell r="G147" t="str">
            <v>N/A</v>
          </cell>
          <cell r="H147" t="str">
            <v>N/A</v>
          </cell>
          <cell r="I147" t="str">
            <v>9X2L</v>
          </cell>
          <cell r="J147">
            <v>6.8637681159420287</v>
          </cell>
          <cell r="K147">
            <v>61.77391304347826</v>
          </cell>
          <cell r="L147">
            <v>1</v>
          </cell>
          <cell r="M147">
            <v>61.77391304347826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61.77391304347826</v>
          </cell>
          <cell r="S147">
            <v>0</v>
          </cell>
          <cell r="T147">
            <v>61.77391304347826</v>
          </cell>
          <cell r="U147"/>
          <cell r="V147">
            <v>9.2660869565217379</v>
          </cell>
          <cell r="W147">
            <v>0.15</v>
          </cell>
          <cell r="X147">
            <v>62.039999999999992</v>
          </cell>
          <cell r="Y147">
            <v>6.8933333333333326</v>
          </cell>
          <cell r="Z147">
            <v>0</v>
          </cell>
          <cell r="AA147">
            <v>62.039999999999992</v>
          </cell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>
            <v>1.2407999999999999</v>
          </cell>
        </row>
        <row r="148">
          <cell r="C148" t="str">
            <v>1402130</v>
          </cell>
          <cell r="D148" t="str">
            <v>CONTRACT PRICE (OLD 4453706)</v>
          </cell>
          <cell r="E148" t="str">
            <v>Lactantia Chocolate soft serve Ice Cream mix</v>
          </cell>
          <cell r="F148" t="str">
            <v>PARMALAT</v>
          </cell>
          <cell r="G148" t="str">
            <v>N/A</v>
          </cell>
          <cell r="H148" t="str">
            <v>N/A</v>
          </cell>
          <cell r="I148" t="str">
            <v>9X2L</v>
          </cell>
          <cell r="J148">
            <v>6.694685990338165</v>
          </cell>
          <cell r="K148">
            <v>60.252173913043485</v>
          </cell>
          <cell r="L148">
            <v>1</v>
          </cell>
          <cell r="M148">
            <v>60.252173913043485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60.252173913043485</v>
          </cell>
          <cell r="S148">
            <v>0</v>
          </cell>
          <cell r="T148">
            <v>60.252173913043485</v>
          </cell>
          <cell r="U148"/>
          <cell r="V148">
            <v>9.0378260869565228</v>
          </cell>
          <cell r="W148">
            <v>0.15</v>
          </cell>
          <cell r="X148">
            <v>59.570000000000007</v>
          </cell>
          <cell r="Y148">
            <v>6.6188888888888897</v>
          </cell>
          <cell r="Z148">
            <v>0</v>
          </cell>
          <cell r="AA148">
            <v>59.570000000000007</v>
          </cell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>
            <v>1.1914000000000002</v>
          </cell>
        </row>
        <row r="149">
          <cell r="C149" t="str">
            <v/>
          </cell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/>
          <cell r="AL149"/>
        </row>
        <row r="150">
          <cell r="C150" t="str">
            <v>NOT YET TO GFS</v>
          </cell>
          <cell r="D150" t="str">
            <v>SO</v>
          </cell>
          <cell r="E150" t="str">
            <v>Creme Brulee Compound</v>
          </cell>
          <cell r="F150" t="str">
            <v>AMORETTI</v>
          </cell>
          <cell r="G150" t="str">
            <v>N/A</v>
          </cell>
          <cell r="H150">
            <v>4.9000000000000004</v>
          </cell>
          <cell r="I150" t="str">
            <v>6x2.2LB</v>
          </cell>
          <cell r="J150">
            <v>114.93576900000001</v>
          </cell>
          <cell r="K150">
            <v>509.58000000000004</v>
          </cell>
          <cell r="L150">
            <v>1.3532999999999999</v>
          </cell>
          <cell r="M150">
            <v>689.61461400000007</v>
          </cell>
          <cell r="N150">
            <v>62.065315260000006</v>
          </cell>
          <cell r="O150">
            <v>0.09</v>
          </cell>
          <cell r="P150">
            <v>2</v>
          </cell>
          <cell r="Q150">
            <v>10</v>
          </cell>
          <cell r="R150">
            <v>763.7</v>
          </cell>
          <cell r="S150">
            <v>1.0466400000000002</v>
          </cell>
          <cell r="T150">
            <v>764.74664000000007</v>
          </cell>
          <cell r="U150"/>
          <cell r="V150">
            <v>137.65439520000001</v>
          </cell>
          <cell r="W150">
            <v>0.18</v>
          </cell>
          <cell r="X150">
            <v>902.40103520000002</v>
          </cell>
          <cell r="Y150">
            <v>150.40017253333335</v>
          </cell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>
            <v>18.048020704000002</v>
          </cell>
        </row>
        <row r="151">
          <cell r="C151" t="str">
            <v>1455017</v>
          </cell>
          <cell r="D151" t="str">
            <v>SO</v>
          </cell>
          <cell r="E151" t="str">
            <v>Cotton Candy Coating</v>
          </cell>
          <cell r="F151" t="str">
            <v>MAVRO</v>
          </cell>
          <cell r="G151" t="str">
            <v>N/A</v>
          </cell>
          <cell r="H151">
            <v>5.68</v>
          </cell>
          <cell r="I151" t="str">
            <v>2X100OZ</v>
          </cell>
          <cell r="J151">
            <v>39.5</v>
          </cell>
          <cell r="K151">
            <v>79</v>
          </cell>
          <cell r="L151">
            <v>1</v>
          </cell>
          <cell r="M151">
            <v>79</v>
          </cell>
          <cell r="N151">
            <v>15.8</v>
          </cell>
          <cell r="O151">
            <v>0.2</v>
          </cell>
          <cell r="P151">
            <v>2</v>
          </cell>
          <cell r="Q151">
            <v>3</v>
          </cell>
          <cell r="R151">
            <v>99.8</v>
          </cell>
          <cell r="S151">
            <v>1.2132480000000001</v>
          </cell>
          <cell r="T151">
            <v>101.013248</v>
          </cell>
          <cell r="U151"/>
          <cell r="V151">
            <v>18.182384639999999</v>
          </cell>
          <cell r="W151">
            <v>0.18</v>
          </cell>
          <cell r="X151">
            <v>119.19563264</v>
          </cell>
          <cell r="Y151">
            <v>59.59781632</v>
          </cell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/>
          <cell r="AL151">
            <v>2.3839126527999999</v>
          </cell>
        </row>
        <row r="152">
          <cell r="C152" t="str">
            <v>1453210</v>
          </cell>
          <cell r="D152" t="str">
            <v>SO</v>
          </cell>
          <cell r="E152" t="str">
            <v>Chocolate Coriandolina Coating (Palm Oil Free)</v>
          </cell>
          <cell r="F152" t="str">
            <v>PREGEL</v>
          </cell>
          <cell r="G152" t="str">
            <v>N/A</v>
          </cell>
          <cell r="H152">
            <v>6.52</v>
          </cell>
          <cell r="I152" t="str">
            <v>2x3KG</v>
          </cell>
          <cell r="J152">
            <v>57.965000000000003</v>
          </cell>
          <cell r="K152">
            <v>115.93</v>
          </cell>
          <cell r="L152">
            <v>1</v>
          </cell>
          <cell r="M152">
            <v>115.93</v>
          </cell>
          <cell r="N152">
            <v>11.593000000000002</v>
          </cell>
          <cell r="O152">
            <v>0.1</v>
          </cell>
          <cell r="P152">
            <v>2</v>
          </cell>
          <cell r="Q152">
            <v>3</v>
          </cell>
          <cell r="R152">
            <v>132.5</v>
          </cell>
          <cell r="S152">
            <v>1.3926719999999999</v>
          </cell>
          <cell r="T152">
            <v>133.892672</v>
          </cell>
          <cell r="U152"/>
          <cell r="V152">
            <v>24.100680959999998</v>
          </cell>
          <cell r="W152">
            <v>0.18</v>
          </cell>
          <cell r="X152">
            <v>157.99335296000001</v>
          </cell>
          <cell r="Y152">
            <v>78.996676480000005</v>
          </cell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>
            <v>6.3761500000000009</v>
          </cell>
          <cell r="AK152">
            <v>138.9</v>
          </cell>
          <cell r="AL152">
            <v>3.1598670592000002</v>
          </cell>
        </row>
        <row r="153">
          <cell r="C153" t="str">
            <v>1449881</v>
          </cell>
          <cell r="D153" t="str">
            <v>SO</v>
          </cell>
          <cell r="E153" t="str">
            <v>Red Berry Crumbole</v>
          </cell>
          <cell r="F153" t="str">
            <v>PREGEL (REQ FCST)</v>
          </cell>
          <cell r="G153" t="str">
            <v>N/A</v>
          </cell>
          <cell r="H153">
            <v>7.5</v>
          </cell>
          <cell r="I153" t="str">
            <v>2x3.5KG</v>
          </cell>
          <cell r="J153">
            <v>88.605000000000004</v>
          </cell>
          <cell r="K153">
            <v>177.21</v>
          </cell>
          <cell r="L153">
            <v>1</v>
          </cell>
          <cell r="M153">
            <v>177.21</v>
          </cell>
          <cell r="N153">
            <v>17.721</v>
          </cell>
          <cell r="O153">
            <v>9.9999999999999992E-2</v>
          </cell>
          <cell r="P153">
            <v>2</v>
          </cell>
          <cell r="Q153">
            <v>3</v>
          </cell>
          <cell r="R153">
            <v>199.9</v>
          </cell>
          <cell r="S153">
            <v>1.6020000000000001</v>
          </cell>
          <cell r="T153">
            <v>201.50200000000001</v>
          </cell>
          <cell r="U153"/>
          <cell r="V153">
            <v>36.270360000000004</v>
          </cell>
          <cell r="W153">
            <v>0.18</v>
          </cell>
          <cell r="X153">
            <v>237.77236000000002</v>
          </cell>
          <cell r="Y153">
            <v>118.88618000000001</v>
          </cell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>
            <v>9.7465500000000009</v>
          </cell>
          <cell r="AK153">
            <v>209.7</v>
          </cell>
          <cell r="AL153">
            <v>4.7554472000000008</v>
          </cell>
        </row>
        <row r="154">
          <cell r="C154" t="str">
            <v>NOT YET TO GFS</v>
          </cell>
          <cell r="D154" t="str">
            <v>HEAD OFFICE (LTO)</v>
          </cell>
          <cell r="E154" t="str">
            <v>Lotus Biscuit Spread</v>
          </cell>
          <cell r="F154" t="str">
            <v>ARZ</v>
          </cell>
          <cell r="G154" t="str">
            <v>N/A</v>
          </cell>
          <cell r="H154">
            <v>0.4</v>
          </cell>
          <cell r="I154" t="str">
            <v>1x400g</v>
          </cell>
          <cell r="J154">
            <v>6.99</v>
          </cell>
          <cell r="K154">
            <v>6.99</v>
          </cell>
          <cell r="L154">
            <v>1</v>
          </cell>
          <cell r="M154">
            <v>6.99</v>
          </cell>
          <cell r="N154">
            <v>0.69900000000000007</v>
          </cell>
          <cell r="O154">
            <v>0.1</v>
          </cell>
          <cell r="P154">
            <v>0</v>
          </cell>
          <cell r="Q154">
            <v>0</v>
          </cell>
          <cell r="R154">
            <v>7.7</v>
          </cell>
          <cell r="S154">
            <v>8.5440000000000016E-2</v>
          </cell>
          <cell r="T154">
            <v>7.7854400000000004</v>
          </cell>
          <cell r="U154"/>
          <cell r="V154">
            <v>1.4013792</v>
          </cell>
          <cell r="W154">
            <v>0.18</v>
          </cell>
          <cell r="X154">
            <v>7.7</v>
          </cell>
          <cell r="Y154">
            <v>7.7</v>
          </cell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>
            <v>0.154</v>
          </cell>
        </row>
        <row r="155">
          <cell r="C155" t="str">
            <v/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</row>
        <row r="156">
          <cell r="C156" t="str">
            <v>1414504</v>
          </cell>
          <cell r="D156"/>
          <cell r="E156" t="str">
            <v>YF U Spring Water</v>
          </cell>
          <cell r="F156" t="str">
            <v>SAINT-ELLE</v>
          </cell>
          <cell r="G156">
            <v>60</v>
          </cell>
          <cell r="H156">
            <v>12.52</v>
          </cell>
          <cell r="I156" t="str">
            <v>24X500ML</v>
          </cell>
          <cell r="J156">
            <v>0.315</v>
          </cell>
          <cell r="K156">
            <v>7.56</v>
          </cell>
          <cell r="L156">
            <v>1</v>
          </cell>
          <cell r="M156">
            <v>7.56</v>
          </cell>
          <cell r="N156">
            <v>1.512</v>
          </cell>
          <cell r="O156">
            <v>0.2</v>
          </cell>
          <cell r="P156">
            <v>2</v>
          </cell>
          <cell r="Q156">
            <v>3</v>
          </cell>
          <cell r="R156">
            <v>14.1</v>
          </cell>
          <cell r="S156">
            <v>2.6742720000000002</v>
          </cell>
          <cell r="T156">
            <v>16.774272</v>
          </cell>
          <cell r="U156"/>
          <cell r="V156">
            <v>2.6838835200000002</v>
          </cell>
          <cell r="W156">
            <v>0.16</v>
          </cell>
          <cell r="X156">
            <v>19.458155519999998</v>
          </cell>
          <cell r="Y156">
            <v>0.81075647999999989</v>
          </cell>
          <cell r="Z156">
            <v>0</v>
          </cell>
          <cell r="AA156">
            <v>19.458155519999998</v>
          </cell>
          <cell r="AB156"/>
          <cell r="AC156"/>
          <cell r="AD156"/>
          <cell r="AE156"/>
          <cell r="AF156"/>
          <cell r="AG156"/>
          <cell r="AH156"/>
          <cell r="AI156"/>
          <cell r="AJ156">
            <v>0.4536</v>
          </cell>
          <cell r="AK156">
            <v>14.5</v>
          </cell>
          <cell r="AL156">
            <v>0.38916311039999996</v>
          </cell>
        </row>
        <row r="157"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</row>
        <row r="158">
          <cell r="C158" t="str">
            <v>1394587</v>
          </cell>
          <cell r="D158" t="str">
            <v>SO</v>
          </cell>
          <cell r="E158" t="str">
            <v>4 oz Paper Branded Container - Sweet Jesus</v>
          </cell>
          <cell r="F158" t="str">
            <v>KEARY GLOBAL (TAICHUNG, TAIWAN)</v>
          </cell>
          <cell r="G158" t="str">
            <v>N/A</v>
          </cell>
          <cell r="H158">
            <v>4.6499999999999995</v>
          </cell>
          <cell r="I158" t="str">
            <v>20X50UN</v>
          </cell>
          <cell r="J158">
            <v>3.3344947999999999E-2</v>
          </cell>
          <cell r="K158">
            <v>26.26</v>
          </cell>
          <cell r="L158">
            <v>1.2698</v>
          </cell>
          <cell r="M158">
            <v>33.344948000000002</v>
          </cell>
          <cell r="N158">
            <v>3.3344948000000003</v>
          </cell>
          <cell r="O158">
            <v>0.1</v>
          </cell>
          <cell r="P158">
            <v>2</v>
          </cell>
          <cell r="Q158">
            <v>40</v>
          </cell>
          <cell r="R158">
            <v>78.7</v>
          </cell>
          <cell r="S158">
            <v>0.9932399999999999</v>
          </cell>
          <cell r="T158">
            <v>79.693240000000003</v>
          </cell>
          <cell r="U158"/>
          <cell r="V158">
            <v>14.3447832</v>
          </cell>
          <cell r="W158">
            <v>0.18</v>
          </cell>
          <cell r="X158">
            <v>94.038023199999998</v>
          </cell>
          <cell r="Y158">
            <v>9.4038023200000001E-2</v>
          </cell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>
            <v>1.8339721400000002</v>
          </cell>
          <cell r="AK158">
            <v>80.5</v>
          </cell>
          <cell r="AL158">
            <v>1.880760464</v>
          </cell>
        </row>
        <row r="159">
          <cell r="C159" t="str">
            <v>1394580</v>
          </cell>
          <cell r="D159" t="str">
            <v>SO</v>
          </cell>
          <cell r="E159" t="str">
            <v>8 oz DP Paper Branded Container - Sweet Jesus</v>
          </cell>
          <cell r="F159" t="str">
            <v>KEARY GLOBAL (TAICHUNG, TAIWAN)</v>
          </cell>
          <cell r="G159" t="str">
            <v>N/A</v>
          </cell>
          <cell r="H159">
            <v>8.4500000000000011</v>
          </cell>
          <cell r="I159" t="str">
            <v>20X50UN</v>
          </cell>
          <cell r="J159">
            <v>4.0252659999999996E-2</v>
          </cell>
          <cell r="K159">
            <v>31.7</v>
          </cell>
          <cell r="L159">
            <v>1.2698</v>
          </cell>
          <cell r="M159">
            <v>40.252659999999999</v>
          </cell>
          <cell r="N159">
            <v>4.0252660000000002</v>
          </cell>
          <cell r="O159">
            <v>0.1</v>
          </cell>
          <cell r="P159">
            <v>2</v>
          </cell>
          <cell r="Q159">
            <v>40</v>
          </cell>
          <cell r="R159">
            <v>86.3</v>
          </cell>
          <cell r="S159">
            <v>1.8049200000000003</v>
          </cell>
          <cell r="T159">
            <v>88.104919999999993</v>
          </cell>
          <cell r="U159"/>
          <cell r="V159">
            <v>15.858885599999999</v>
          </cell>
          <cell r="W159">
            <v>0.18</v>
          </cell>
          <cell r="X159">
            <v>103.96380559999999</v>
          </cell>
          <cell r="Y159">
            <v>0.10396380559999999</v>
          </cell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>
            <v>2.2138963</v>
          </cell>
          <cell r="AK159">
            <v>88.5</v>
          </cell>
          <cell r="AL159">
            <v>2.0792761119999996</v>
          </cell>
        </row>
        <row r="160">
          <cell r="C160" t="str">
            <v>1438831</v>
          </cell>
          <cell r="D160" t="str">
            <v>SO</v>
          </cell>
          <cell r="E160" t="str">
            <v>16oz YF Pint Container (Sweet Jesus)</v>
          </cell>
          <cell r="F160" t="str">
            <v>KEARY GLOBAL (WUHAN, CHINA)</v>
          </cell>
          <cell r="G160" t="str">
            <v>N/A</v>
          </cell>
          <cell r="H160">
            <v>10.631818181818181</v>
          </cell>
          <cell r="I160" t="str">
            <v>20X50UN</v>
          </cell>
          <cell r="J160">
            <v>4.336367E-2</v>
          </cell>
          <cell r="K160">
            <v>34.15</v>
          </cell>
          <cell r="L160">
            <v>1.2698</v>
          </cell>
          <cell r="M160">
            <v>43.363669999999999</v>
          </cell>
          <cell r="N160">
            <v>8.6727340000000002</v>
          </cell>
          <cell r="O160">
            <v>0.2</v>
          </cell>
          <cell r="P160">
            <v>2</v>
          </cell>
          <cell r="Q160">
            <v>30</v>
          </cell>
          <cell r="R160">
            <v>84</v>
          </cell>
          <cell r="S160">
            <v>2.2709563636363637</v>
          </cell>
          <cell r="T160">
            <v>86.270956363636358</v>
          </cell>
          <cell r="U160"/>
          <cell r="V160">
            <v>15.528772145454544</v>
          </cell>
          <cell r="W160">
            <v>0.18</v>
          </cell>
          <cell r="X160">
            <v>101.7997285090909</v>
          </cell>
          <cell r="Y160">
            <v>0.1017997285090909</v>
          </cell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>
            <v>2.6018202000000001</v>
          </cell>
          <cell r="AK160">
            <v>86.6</v>
          </cell>
          <cell r="AL160">
            <v>2.0359945701818178</v>
          </cell>
        </row>
        <row r="161">
          <cell r="C161" t="str">
            <v>1438807</v>
          </cell>
          <cell r="D161" t="str">
            <v>SO</v>
          </cell>
          <cell r="E161" t="str">
            <v>16oz White Pint Lid</v>
          </cell>
          <cell r="F161" t="str">
            <v>KEARY GLOBAL (WUHAN, CHINA)</v>
          </cell>
          <cell r="G161" t="str">
            <v>N/A</v>
          </cell>
          <cell r="H161">
            <v>5.769040798182357</v>
          </cell>
          <cell r="I161" t="str">
            <v>500UN</v>
          </cell>
          <cell r="J161">
            <v>5.96806E-2</v>
          </cell>
          <cell r="K161">
            <v>23.5</v>
          </cell>
          <cell r="L161">
            <v>1.2698</v>
          </cell>
          <cell r="M161">
            <v>29.840299999999999</v>
          </cell>
          <cell r="N161">
            <v>3.2824329999999997</v>
          </cell>
          <cell r="O161">
            <v>0.10999999999999999</v>
          </cell>
          <cell r="P161">
            <v>2</v>
          </cell>
          <cell r="Q161">
            <v>30</v>
          </cell>
          <cell r="R161">
            <v>65.099999999999994</v>
          </cell>
          <cell r="S161">
            <v>1.2322671144917516</v>
          </cell>
          <cell r="T161">
            <v>66.332267114491742</v>
          </cell>
          <cell r="U161"/>
          <cell r="V161">
            <v>11.939808080608513</v>
          </cell>
          <cell r="W161">
            <v>0.18</v>
          </cell>
          <cell r="X161">
            <v>78.272075195100257</v>
          </cell>
          <cell r="Y161">
            <v>0.1565441503902005</v>
          </cell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>
            <v>1.6561366499999999</v>
          </cell>
          <cell r="AK161">
            <v>66.8</v>
          </cell>
          <cell r="AL161">
            <v>1.5654415039020051</v>
          </cell>
        </row>
        <row r="162">
          <cell r="C162" t="str">
            <v>1432422</v>
          </cell>
          <cell r="D162" t="str">
            <v>SO. TRANSIT TO KEARY.</v>
          </cell>
          <cell r="E162" t="str">
            <v>SJ Cup Plastic PET 16oz</v>
          </cell>
          <cell r="F162" t="str">
            <v>CALIBRE</v>
          </cell>
          <cell r="G162" t="str">
            <v>N/A</v>
          </cell>
          <cell r="H162">
            <v>13.9</v>
          </cell>
          <cell r="I162" t="str">
            <v>1000UN</v>
          </cell>
          <cell r="J162">
            <v>9.0529999999999999E-2</v>
          </cell>
          <cell r="K162">
            <v>90.53</v>
          </cell>
          <cell r="L162">
            <v>1</v>
          </cell>
          <cell r="M162">
            <v>90.53</v>
          </cell>
          <cell r="N162">
            <v>49.791500000000006</v>
          </cell>
          <cell r="O162">
            <v>0.55000000000000004</v>
          </cell>
          <cell r="P162">
            <v>2</v>
          </cell>
          <cell r="Q162">
            <v>3</v>
          </cell>
          <cell r="R162">
            <v>145.30000000000001</v>
          </cell>
          <cell r="S162">
            <v>2.9690400000000001</v>
          </cell>
          <cell r="T162">
            <v>148.26904000000002</v>
          </cell>
          <cell r="U162"/>
          <cell r="V162">
            <v>26.688427200000003</v>
          </cell>
          <cell r="W162">
            <v>0.18</v>
          </cell>
          <cell r="X162">
            <v>174.95746720000002</v>
          </cell>
          <cell r="Y162">
            <v>0.17495746720000002</v>
          </cell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>
            <v>7.0160750000000007</v>
          </cell>
          <cell r="AK162">
            <v>152.30000000000001</v>
          </cell>
          <cell r="AL162">
            <v>3.4991493440000005</v>
          </cell>
        </row>
        <row r="163">
          <cell r="C163" t="str">
            <v>NOT YET TO GFS</v>
          </cell>
          <cell r="D163" t="str">
            <v>SO</v>
          </cell>
          <cell r="E163" t="str">
            <v>16 oz Clear plastic cup (Sweet Jesus)</v>
          </cell>
          <cell r="F163" t="str">
            <v>KEARY GLOBAL (TAICHUNG, TAIWAN)</v>
          </cell>
          <cell r="G163" t="str">
            <v>N/A</v>
          </cell>
          <cell r="H163">
            <v>16.220487997629164</v>
          </cell>
          <cell r="I163" t="str">
            <v>20X50UN</v>
          </cell>
          <cell r="J163">
            <v>5.9992074999999999E-2</v>
          </cell>
          <cell r="K163">
            <v>43.25</v>
          </cell>
          <cell r="L163">
            <v>1.3871</v>
          </cell>
          <cell r="M163">
            <v>59.992075</v>
          </cell>
          <cell r="N163">
            <v>29.9960375</v>
          </cell>
          <cell r="O163">
            <v>0.5</v>
          </cell>
          <cell r="P163">
            <v>2</v>
          </cell>
          <cell r="Q163">
            <v>20</v>
          </cell>
          <cell r="R163">
            <v>112</v>
          </cell>
          <cell r="S163">
            <v>3.4646962362935896</v>
          </cell>
          <cell r="T163">
            <v>115.46469623629359</v>
          </cell>
          <cell r="U163"/>
          <cell r="V163">
            <v>20.783645322532845</v>
          </cell>
          <cell r="W163">
            <v>0.18</v>
          </cell>
          <cell r="X163">
            <v>136.24834155882644</v>
          </cell>
          <cell r="Y163">
            <v>0.13624834155882645</v>
          </cell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>
            <v>4.4994056250000005</v>
          </cell>
          <cell r="AK163">
            <v>116.5</v>
          </cell>
          <cell r="AL163">
            <v>2.7249668311765287</v>
          </cell>
        </row>
        <row r="164">
          <cell r="C164" t="str">
            <v>NOT YET TO GFS</v>
          </cell>
          <cell r="D164" t="str">
            <v>SO</v>
          </cell>
          <cell r="E164" t="str">
            <v>PET Dome lid for 12/16/20/24oz Cold/Hot</v>
          </cell>
          <cell r="F164" t="str">
            <v>KEARY GLOBAL (TAICHUNG, TAIWAN)</v>
          </cell>
          <cell r="G164" t="str">
            <v>N/A</v>
          </cell>
          <cell r="H164">
            <v>17.5</v>
          </cell>
          <cell r="I164" t="str">
            <v>20X50UN</v>
          </cell>
          <cell r="J164">
            <v>3.3290399999999998E-2</v>
          </cell>
          <cell r="K164">
            <v>24</v>
          </cell>
          <cell r="L164">
            <v>1.3871</v>
          </cell>
          <cell r="M164">
            <v>33.290399999999998</v>
          </cell>
          <cell r="N164">
            <v>3.6619439999999996</v>
          </cell>
          <cell r="O164">
            <v>0.11</v>
          </cell>
          <cell r="P164">
            <v>2</v>
          </cell>
          <cell r="Q164">
            <v>40</v>
          </cell>
          <cell r="R164">
            <v>79</v>
          </cell>
          <cell r="S164">
            <v>3.7380000000000004</v>
          </cell>
          <cell r="T164">
            <v>82.738</v>
          </cell>
          <cell r="U164"/>
          <cell r="V164">
            <v>14.89284</v>
          </cell>
          <cell r="W164">
            <v>0.18</v>
          </cell>
          <cell r="X164">
            <v>97.630840000000006</v>
          </cell>
          <cell r="Y164">
            <v>9.763084000000001E-2</v>
          </cell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>
            <v>1.8476172</v>
          </cell>
          <cell r="AK164">
            <v>80.8</v>
          </cell>
          <cell r="AL164">
            <v>1.9526168000000002</v>
          </cell>
        </row>
        <row r="165">
          <cell r="C165" t="str">
            <v>1417377</v>
          </cell>
          <cell r="D165" t="str">
            <v>SO.  PHASE OUT.</v>
          </cell>
          <cell r="E165" t="str">
            <v>Sweet Jesus Spoons</v>
          </cell>
          <cell r="F165" t="str">
            <v>E2E</v>
          </cell>
          <cell r="G165" t="str">
            <v>N/A</v>
          </cell>
          <cell r="H165">
            <v>4.5</v>
          </cell>
          <cell r="I165" t="str">
            <v>1000UN</v>
          </cell>
          <cell r="J165">
            <v>3.6899999999999995E-2</v>
          </cell>
          <cell r="K165">
            <v>36.9</v>
          </cell>
          <cell r="L165">
            <v>1</v>
          </cell>
          <cell r="M165">
            <v>36.9</v>
          </cell>
          <cell r="N165">
            <v>3.69</v>
          </cell>
          <cell r="O165">
            <v>0.1</v>
          </cell>
          <cell r="P165">
            <v>2</v>
          </cell>
          <cell r="Q165">
            <v>3</v>
          </cell>
          <cell r="R165">
            <v>45.6</v>
          </cell>
          <cell r="S165">
            <v>0.96120000000000005</v>
          </cell>
          <cell r="T165">
            <v>46.561199999999999</v>
          </cell>
          <cell r="U165"/>
          <cell r="V165">
            <v>8.3810159999999989</v>
          </cell>
          <cell r="W165">
            <v>0.18</v>
          </cell>
          <cell r="X165">
            <v>54.942216000000002</v>
          </cell>
          <cell r="Y165">
            <v>5.4942216000000002E-2</v>
          </cell>
          <cell r="Z165"/>
          <cell r="AA165"/>
          <cell r="AB165"/>
          <cell r="AC165"/>
          <cell r="AD165"/>
          <cell r="AE165"/>
          <cell r="AF165"/>
          <cell r="AG165"/>
          <cell r="AH165"/>
          <cell r="AI165"/>
          <cell r="AJ165">
            <v>2.0295000000000001</v>
          </cell>
          <cell r="AK165">
            <v>47.6</v>
          </cell>
          <cell r="AL165">
            <v>1.09884432</v>
          </cell>
        </row>
        <row r="166">
          <cell r="C166" t="str">
            <v>1350287</v>
          </cell>
          <cell r="D166" t="str">
            <v>SO</v>
          </cell>
          <cell r="E166" t="str">
            <v>Buddy System #4 (fits 4oz and 7oz waffle cones)</v>
          </cell>
          <cell r="F166" t="str">
            <v>THR CONE BUDDY'S CORP</v>
          </cell>
          <cell r="G166" t="str">
            <v>N/A</v>
          </cell>
          <cell r="H166">
            <v>3.628736</v>
          </cell>
          <cell r="I166" t="str">
            <v>1400UN</v>
          </cell>
          <cell r="J166">
            <v>0.45335549999999997</v>
          </cell>
          <cell r="K166">
            <v>67</v>
          </cell>
          <cell r="L166">
            <v>1.3532999999999999</v>
          </cell>
          <cell r="M166">
            <v>90.671099999999996</v>
          </cell>
          <cell r="N166">
            <v>9.0671099999999996</v>
          </cell>
          <cell r="O166">
            <v>0.1</v>
          </cell>
          <cell r="P166">
            <v>2</v>
          </cell>
          <cell r="Q166">
            <v>15</v>
          </cell>
          <cell r="R166">
            <v>116.7</v>
          </cell>
          <cell r="S166">
            <v>0.77509800960000008</v>
          </cell>
          <cell r="T166">
            <v>117.4750980096</v>
          </cell>
          <cell r="U166"/>
          <cell r="V166">
            <v>21.145517641727999</v>
          </cell>
          <cell r="W166">
            <v>0.18</v>
          </cell>
          <cell r="X166">
            <v>138.620615651328</v>
          </cell>
          <cell r="Y166">
            <v>0.69310307825663997</v>
          </cell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>
            <v>4.9869105000000005</v>
          </cell>
          <cell r="AK166">
            <v>121.7</v>
          </cell>
          <cell r="AL166">
            <v>2.7724123130265599</v>
          </cell>
        </row>
        <row r="167">
          <cell r="C167" t="str">
            <v>1303943</v>
          </cell>
          <cell r="D167" t="str">
            <v>SO</v>
          </cell>
          <cell r="E167" t="str">
            <v>Buddy System #2 (fits all cones from #40 to #70)</v>
          </cell>
          <cell r="F167" t="str">
            <v>THR CONE BUDDY'S CORP</v>
          </cell>
          <cell r="G167" t="str">
            <v>N/A</v>
          </cell>
          <cell r="H167">
            <v>3.628736</v>
          </cell>
          <cell r="I167" t="str">
            <v>1400UN</v>
          </cell>
          <cell r="J167">
            <v>0.45335549999999997</v>
          </cell>
          <cell r="K167">
            <v>67</v>
          </cell>
          <cell r="L167">
            <v>1.3532999999999999</v>
          </cell>
          <cell r="M167">
            <v>90.671099999999996</v>
          </cell>
          <cell r="N167">
            <v>9.0671099999999996</v>
          </cell>
          <cell r="O167">
            <v>0.1</v>
          </cell>
          <cell r="P167">
            <v>2</v>
          </cell>
          <cell r="Q167">
            <v>15</v>
          </cell>
          <cell r="R167">
            <v>116.7</v>
          </cell>
          <cell r="S167">
            <v>0.77509800960000008</v>
          </cell>
          <cell r="T167">
            <v>117.4750980096</v>
          </cell>
          <cell r="U167"/>
          <cell r="V167">
            <v>21.145517641727999</v>
          </cell>
          <cell r="W167">
            <v>0.18</v>
          </cell>
          <cell r="X167">
            <v>138.620615651328</v>
          </cell>
          <cell r="Y167">
            <v>0.69310307825663997</v>
          </cell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>
            <v>4.9869105000000005</v>
          </cell>
          <cell r="AK167">
            <v>121.7</v>
          </cell>
          <cell r="AL167">
            <v>2.7724123130265599</v>
          </cell>
        </row>
        <row r="168">
          <cell r="C168" t="str">
            <v>1370984</v>
          </cell>
          <cell r="D168" t="str">
            <v>SO</v>
          </cell>
          <cell r="E168" t="str">
            <v>Sweet Jesus Blue Cake Box 8x8x5"</v>
          </cell>
          <cell r="F168" t="str">
            <v>PACKAGING TECH</v>
          </cell>
          <cell r="G168" t="str">
            <v>N/A</v>
          </cell>
          <cell r="H168">
            <v>4.298</v>
          </cell>
          <cell r="I168" t="str">
            <v>70UN</v>
          </cell>
          <cell r="J168">
            <v>1.34714</v>
          </cell>
          <cell r="K168">
            <v>94.299800000000005</v>
          </cell>
          <cell r="L168">
            <v>1</v>
          </cell>
          <cell r="M168">
            <v>94.299800000000005</v>
          </cell>
          <cell r="N168">
            <v>4</v>
          </cell>
          <cell r="O168">
            <v>4.2417905446246969E-2</v>
          </cell>
          <cell r="P168">
            <v>2</v>
          </cell>
          <cell r="Q168">
            <v>3</v>
          </cell>
          <cell r="R168">
            <v>103.3</v>
          </cell>
          <cell r="S168">
            <v>0.91805280000000011</v>
          </cell>
          <cell r="T168">
            <v>104.2180528</v>
          </cell>
          <cell r="U168"/>
          <cell r="V168">
            <v>18.759249504</v>
          </cell>
          <cell r="W168">
            <v>0.18</v>
          </cell>
          <cell r="X168">
            <v>122.97730230399999</v>
          </cell>
          <cell r="Y168">
            <v>1.7568186043428571</v>
          </cell>
          <cell r="Z168"/>
          <cell r="AA168"/>
          <cell r="AB168"/>
          <cell r="AC168"/>
          <cell r="AD168"/>
          <cell r="AE168"/>
          <cell r="AF168"/>
          <cell r="AG168"/>
          <cell r="AH168"/>
          <cell r="AI168"/>
          <cell r="AJ168">
            <v>4.9149900000000004</v>
          </cell>
          <cell r="AK168">
            <v>108.2</v>
          </cell>
          <cell r="AL168">
            <v>2.4595460460799998</v>
          </cell>
        </row>
        <row r="169">
          <cell r="C169" t="str">
            <v>1453803</v>
          </cell>
          <cell r="D169" t="str">
            <v>SO.  TRANSIT TO GFS.</v>
          </cell>
          <cell r="E169" t="str">
            <v>Pack N Eat #8 Food Take Out Box 6.75" x 5.5" x 2.5"</v>
          </cell>
          <cell r="F169" t="str">
            <v>EPO GALLIGREEN</v>
          </cell>
          <cell r="G169" t="str">
            <v>N/A</v>
          </cell>
          <cell r="H169">
            <v>8.2099999999999991</v>
          </cell>
          <cell r="I169" t="str">
            <v>200 UN</v>
          </cell>
          <cell r="J169">
            <v>0.45</v>
          </cell>
          <cell r="K169">
            <v>90</v>
          </cell>
          <cell r="L169">
            <v>1</v>
          </cell>
          <cell r="M169">
            <v>90</v>
          </cell>
          <cell r="N169">
            <v>9</v>
          </cell>
          <cell r="O169">
            <v>0.1</v>
          </cell>
          <cell r="P169">
            <v>2</v>
          </cell>
          <cell r="Q169">
            <v>3</v>
          </cell>
          <cell r="R169">
            <v>104</v>
          </cell>
          <cell r="S169">
            <v>1.7536559999999999</v>
          </cell>
          <cell r="T169">
            <v>105.75365600000001</v>
          </cell>
          <cell r="U169"/>
          <cell r="V169">
            <v>19.035658080000001</v>
          </cell>
          <cell r="W169">
            <v>0.18</v>
          </cell>
          <cell r="X169">
            <v>124.78931408000001</v>
          </cell>
          <cell r="Y169">
            <v>0.62394657040000001</v>
          </cell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>
            <v>2.4957862816000005</v>
          </cell>
        </row>
        <row r="170">
          <cell r="C170" t="str">
            <v>1326546</v>
          </cell>
          <cell r="D170" t="str">
            <v>CONTRACT PRICE</v>
          </cell>
          <cell r="E170" t="str">
            <v>Pie Slice Container</v>
          </cell>
          <cell r="F170" t="str">
            <v>POLAR PAK</v>
          </cell>
          <cell r="G170" t="str">
            <v>N/A</v>
          </cell>
          <cell r="H170" t="str">
            <v>N/A</v>
          </cell>
          <cell r="I170" t="str">
            <v>300UN</v>
          </cell>
          <cell r="J170">
            <v>0.21680000000000002</v>
          </cell>
          <cell r="K170">
            <v>65.040000000000006</v>
          </cell>
          <cell r="L170">
            <v>1</v>
          </cell>
          <cell r="M170">
            <v>65.040000000000006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65.040000000000006</v>
          </cell>
          <cell r="S170">
            <v>0</v>
          </cell>
          <cell r="T170">
            <v>65.040000000000006</v>
          </cell>
          <cell r="U170"/>
          <cell r="V170">
            <v>9.7560000000000002</v>
          </cell>
          <cell r="W170">
            <v>0.15</v>
          </cell>
          <cell r="X170">
            <v>74.796000000000006</v>
          </cell>
          <cell r="Y170">
            <v>14.959200000000001</v>
          </cell>
          <cell r="Z170"/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>
            <v>1.4959200000000001</v>
          </cell>
        </row>
        <row r="171"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</row>
        <row r="172">
          <cell r="C172" t="str">
            <v>1415113</v>
          </cell>
          <cell r="D172"/>
          <cell r="E172" t="str">
            <v>YF Sweet Soft serve Base Powder</v>
          </cell>
          <cell r="F172" t="str">
            <v>FROSTY BOY</v>
          </cell>
          <cell r="G172">
            <v>80</v>
          </cell>
          <cell r="H172">
            <v>12.43</v>
          </cell>
          <cell r="I172" t="str">
            <v>8X1.5KG</v>
          </cell>
          <cell r="J172">
            <v>7.6412392874999995</v>
          </cell>
          <cell r="K172">
            <v>45.170999999999999</v>
          </cell>
          <cell r="L172">
            <v>1.3532999999999999</v>
          </cell>
          <cell r="M172">
            <v>61.129914299999996</v>
          </cell>
          <cell r="N172">
            <v>37.900546865999999</v>
          </cell>
          <cell r="O172">
            <v>0.62</v>
          </cell>
          <cell r="P172">
            <v>2</v>
          </cell>
          <cell r="Q172">
            <v>7</v>
          </cell>
          <cell r="R172">
            <v>108</v>
          </cell>
          <cell r="S172">
            <v>2.6550480000000003</v>
          </cell>
          <cell r="T172">
            <v>110.65504799999999</v>
          </cell>
          <cell r="U172"/>
          <cell r="V172">
            <v>17.704807679999998</v>
          </cell>
          <cell r="W172">
            <v>0.16</v>
          </cell>
          <cell r="X172">
            <v>128.35985567999998</v>
          </cell>
          <cell r="Y172">
            <v>16.044981959999998</v>
          </cell>
          <cell r="Z172">
            <v>60</v>
          </cell>
          <cell r="AA172">
            <v>188.35985567999998</v>
          </cell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>
            <v>2.5671971135999998</v>
          </cell>
        </row>
        <row r="173">
          <cell r="C173" t="str">
            <v>1366332</v>
          </cell>
          <cell r="D173"/>
          <cell r="E173" t="str">
            <v>YF Neutral Soft Serve Base Powder</v>
          </cell>
          <cell r="F173" t="str">
            <v>FROSTY BOY</v>
          </cell>
          <cell r="G173">
            <v>20</v>
          </cell>
          <cell r="H173">
            <v>12.43</v>
          </cell>
          <cell r="I173" t="str">
            <v>8X1.5KG</v>
          </cell>
          <cell r="J173">
            <v>5.9266081874999994</v>
          </cell>
          <cell r="K173">
            <v>35.034999999999997</v>
          </cell>
          <cell r="L173">
            <v>1.3532999999999999</v>
          </cell>
          <cell r="M173">
            <v>47.412865499999995</v>
          </cell>
          <cell r="N173">
            <v>40.300935674999998</v>
          </cell>
          <cell r="O173">
            <v>0.85000000000000009</v>
          </cell>
          <cell r="P173">
            <v>2</v>
          </cell>
          <cell r="Q173">
            <v>7</v>
          </cell>
          <cell r="R173">
            <v>96.7</v>
          </cell>
          <cell r="S173">
            <v>2.6550480000000003</v>
          </cell>
          <cell r="T173">
            <v>99.355047999999996</v>
          </cell>
          <cell r="U173"/>
          <cell r="V173">
            <v>15.89680768</v>
          </cell>
          <cell r="W173">
            <v>0.16</v>
          </cell>
          <cell r="X173">
            <v>115.25185567999999</v>
          </cell>
          <cell r="Y173">
            <v>14.406481959999999</v>
          </cell>
          <cell r="Z173">
            <v>60</v>
          </cell>
          <cell r="AA173">
            <v>175.25185568000001</v>
          </cell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>
            <v>2.3050371136000001</v>
          </cell>
        </row>
        <row r="174">
          <cell r="C174" t="str">
            <v>1422209</v>
          </cell>
          <cell r="D174"/>
          <cell r="E174" t="str">
            <v>YF Sorbet Soft Serve Base Powder</v>
          </cell>
          <cell r="F174" t="str">
            <v>FROSTY BOY</v>
          </cell>
          <cell r="G174">
            <v>20</v>
          </cell>
          <cell r="H174">
            <v>12.43</v>
          </cell>
          <cell r="I174" t="str">
            <v>8X1.5KG</v>
          </cell>
          <cell r="J174">
            <v>6.1065970874999991</v>
          </cell>
          <cell r="K174">
            <v>36.098999999999997</v>
          </cell>
          <cell r="L174">
            <v>1.3532999999999999</v>
          </cell>
          <cell r="M174">
            <v>48.852776699999993</v>
          </cell>
          <cell r="N174">
            <v>39.082221359999998</v>
          </cell>
          <cell r="O174">
            <v>0.8</v>
          </cell>
          <cell r="P174">
            <v>2</v>
          </cell>
          <cell r="Q174">
            <v>7</v>
          </cell>
          <cell r="R174">
            <v>96.9</v>
          </cell>
          <cell r="S174">
            <v>2.6550480000000003</v>
          </cell>
          <cell r="T174">
            <v>99.555047999999999</v>
          </cell>
          <cell r="U174"/>
          <cell r="V174">
            <v>15.92880768</v>
          </cell>
          <cell r="W174">
            <v>0.16</v>
          </cell>
          <cell r="X174">
            <v>115.48385568</v>
          </cell>
          <cell r="Y174">
            <v>14.435481960000001</v>
          </cell>
          <cell r="Z174">
            <v>60</v>
          </cell>
          <cell r="AA174">
            <v>175.48385568</v>
          </cell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>
            <v>2.3096771136000003</v>
          </cell>
        </row>
        <row r="175">
          <cell r="C175" t="str">
            <v/>
          </cell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</row>
        <row r="176">
          <cell r="C176" t="str">
            <v>1415849</v>
          </cell>
          <cell r="D176" t="str">
            <v>SO (NEW PACK SIZE)</v>
          </cell>
          <cell r="E176" t="str">
            <v>Cake batter Compound</v>
          </cell>
          <cell r="F176" t="str">
            <v>AMORETTI</v>
          </cell>
          <cell r="G176" t="str">
            <v>N/A</v>
          </cell>
          <cell r="H176">
            <v>6.5</v>
          </cell>
          <cell r="I176" t="str">
            <v>6x2.2LB</v>
          </cell>
          <cell r="J176">
            <v>26.66001</v>
          </cell>
          <cell r="K176">
            <v>118.2</v>
          </cell>
          <cell r="L176">
            <v>1.3532999999999999</v>
          </cell>
          <cell r="M176">
            <v>159.96006</v>
          </cell>
          <cell r="N176">
            <v>14.396405399999999</v>
          </cell>
          <cell r="O176">
            <v>0.09</v>
          </cell>
          <cell r="P176">
            <v>2</v>
          </cell>
          <cell r="Q176">
            <v>10</v>
          </cell>
          <cell r="R176">
            <v>186.4</v>
          </cell>
          <cell r="S176">
            <v>1.3884000000000001</v>
          </cell>
          <cell r="T176">
            <v>187.7884</v>
          </cell>
          <cell r="U176"/>
          <cell r="V176">
            <v>33.801912000000002</v>
          </cell>
          <cell r="W176">
            <v>0.18</v>
          </cell>
          <cell r="X176">
            <v>221.59031199999998</v>
          </cell>
          <cell r="Y176">
            <v>36.931718666666661</v>
          </cell>
          <cell r="Z176">
            <v>0</v>
          </cell>
          <cell r="AA176">
            <v>221.59031199999998</v>
          </cell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>
            <v>4.4318062399999993</v>
          </cell>
        </row>
        <row r="177">
          <cell r="C177" t="str">
            <v>1415862</v>
          </cell>
          <cell r="D177" t="str">
            <v>SO (NEW PACK SIZE)</v>
          </cell>
          <cell r="E177" t="str">
            <v>Coconut Marbleizing Swirl</v>
          </cell>
          <cell r="F177" t="str">
            <v>AMORETTI</v>
          </cell>
          <cell r="G177" t="str">
            <v>N/A</v>
          </cell>
          <cell r="H177">
            <v>6.5</v>
          </cell>
          <cell r="I177" t="str">
            <v>6x2.2LB</v>
          </cell>
          <cell r="J177">
            <v>20.922018000000001</v>
          </cell>
          <cell r="K177">
            <v>92.76</v>
          </cell>
          <cell r="L177">
            <v>1.3532999999999999</v>
          </cell>
          <cell r="M177">
            <v>125.53210800000001</v>
          </cell>
          <cell r="N177">
            <v>11.297889720000001</v>
          </cell>
          <cell r="O177">
            <v>0.09</v>
          </cell>
          <cell r="P177">
            <v>2</v>
          </cell>
          <cell r="Q177">
            <v>10</v>
          </cell>
          <cell r="R177">
            <v>148.80000000000001</v>
          </cell>
          <cell r="S177">
            <v>1.3884000000000001</v>
          </cell>
          <cell r="T177">
            <v>150.1884</v>
          </cell>
          <cell r="U177"/>
          <cell r="V177">
            <v>27.033912000000001</v>
          </cell>
          <cell r="W177">
            <v>0.18</v>
          </cell>
          <cell r="X177">
            <v>177.22231199999999</v>
          </cell>
          <cell r="Y177">
            <v>29.537051999999999</v>
          </cell>
          <cell r="Z177">
            <v>0</v>
          </cell>
          <cell r="AA177">
            <v>177.22231199999999</v>
          </cell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>
            <v>3.5444462399999996</v>
          </cell>
        </row>
        <row r="178">
          <cell r="C178" t="str">
            <v>1423167</v>
          </cell>
          <cell r="D178" t="str">
            <v>SO</v>
          </cell>
          <cell r="E178" t="str">
            <v>Cotton Candy Artisan Flavor</v>
          </cell>
          <cell r="F178" t="str">
            <v>AMORETTI</v>
          </cell>
          <cell r="G178" t="str">
            <v>N/A</v>
          </cell>
          <cell r="H178">
            <v>6.5</v>
          </cell>
          <cell r="I178" t="str">
            <v>6x2.2LB</v>
          </cell>
          <cell r="J178">
            <v>24.169937999999998</v>
          </cell>
          <cell r="K178">
            <v>107.16</v>
          </cell>
          <cell r="L178">
            <v>1.3532999999999999</v>
          </cell>
          <cell r="M178">
            <v>145.01962799999998</v>
          </cell>
          <cell r="N178">
            <v>13.051766519999997</v>
          </cell>
          <cell r="O178">
            <v>0.09</v>
          </cell>
          <cell r="P178">
            <v>2</v>
          </cell>
          <cell r="Q178">
            <v>10</v>
          </cell>
          <cell r="R178">
            <v>170.1</v>
          </cell>
          <cell r="S178">
            <v>1.3884000000000001</v>
          </cell>
          <cell r="T178">
            <v>171.48839999999998</v>
          </cell>
          <cell r="U178"/>
          <cell r="V178">
            <v>30.867911999999997</v>
          </cell>
          <cell r="W178">
            <v>0.18</v>
          </cell>
          <cell r="X178">
            <v>202.35631199999997</v>
          </cell>
          <cell r="Y178">
            <v>33.726051999999996</v>
          </cell>
          <cell r="Z178">
            <v>0</v>
          </cell>
          <cell r="AA178">
            <v>202.35631199999997</v>
          </cell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>
            <v>4.0471262399999999</v>
          </cell>
        </row>
        <row r="179">
          <cell r="C179" t="str">
            <v>1415864</v>
          </cell>
          <cell r="D179" t="str">
            <v>SO</v>
          </cell>
          <cell r="E179" t="str">
            <v>Key Lime Compound</v>
          </cell>
          <cell r="F179" t="str">
            <v>AMORETTI</v>
          </cell>
          <cell r="G179" t="str">
            <v>N/A</v>
          </cell>
          <cell r="H179">
            <v>4.4400000000000004</v>
          </cell>
          <cell r="I179" t="str">
            <v>6X30OZ</v>
          </cell>
          <cell r="J179">
            <v>10.758735</v>
          </cell>
          <cell r="K179">
            <v>47.7</v>
          </cell>
          <cell r="L179">
            <v>1.3532999999999999</v>
          </cell>
          <cell r="M179">
            <v>64.552409999999995</v>
          </cell>
          <cell r="N179">
            <v>5.8097168999999997</v>
          </cell>
          <cell r="O179">
            <v>0.09</v>
          </cell>
          <cell r="P179">
            <v>2</v>
          </cell>
          <cell r="Q179">
            <v>10</v>
          </cell>
          <cell r="R179">
            <v>82.4</v>
          </cell>
          <cell r="S179">
            <v>0.94838400000000012</v>
          </cell>
          <cell r="T179">
            <v>83.34838400000001</v>
          </cell>
          <cell r="U179"/>
          <cell r="V179">
            <v>15.00270912</v>
          </cell>
          <cell r="W179">
            <v>0.18</v>
          </cell>
          <cell r="X179">
            <v>98.351093120000016</v>
          </cell>
          <cell r="Y179">
            <v>16.391848853333336</v>
          </cell>
          <cell r="Z179">
            <v>0</v>
          </cell>
          <cell r="AA179">
            <v>98.351093120000016</v>
          </cell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>
            <v>1.9670218624000004</v>
          </cell>
        </row>
        <row r="180">
          <cell r="C180" t="str">
            <v>1423165</v>
          </cell>
          <cell r="D180" t="str">
            <v>SO</v>
          </cell>
          <cell r="E180" t="str">
            <v>Marshmallow Compound</v>
          </cell>
          <cell r="F180" t="str">
            <v>AMORETTI</v>
          </cell>
          <cell r="G180" t="str">
            <v>N/A</v>
          </cell>
          <cell r="H180">
            <v>6.5</v>
          </cell>
          <cell r="I180" t="str">
            <v>6x2.2LB</v>
          </cell>
          <cell r="J180">
            <v>24.169937999999998</v>
          </cell>
          <cell r="K180">
            <v>107.16</v>
          </cell>
          <cell r="L180">
            <v>1.3532999999999999</v>
          </cell>
          <cell r="M180">
            <v>145.01962799999998</v>
          </cell>
          <cell r="N180">
            <v>13.051766519999997</v>
          </cell>
          <cell r="O180">
            <v>0.09</v>
          </cell>
          <cell r="P180">
            <v>2</v>
          </cell>
          <cell r="Q180">
            <v>10</v>
          </cell>
          <cell r="R180">
            <v>170.1</v>
          </cell>
          <cell r="S180">
            <v>1.3884000000000001</v>
          </cell>
          <cell r="T180">
            <v>171.48839999999998</v>
          </cell>
          <cell r="U180"/>
          <cell r="V180">
            <v>30.867911999999997</v>
          </cell>
          <cell r="W180">
            <v>0.18</v>
          </cell>
          <cell r="X180">
            <v>202.35631199999997</v>
          </cell>
          <cell r="Y180">
            <v>33.726051999999996</v>
          </cell>
          <cell r="Z180">
            <v>0</v>
          </cell>
          <cell r="AA180">
            <v>202.35631199999997</v>
          </cell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>
            <v>4.0471262399999999</v>
          </cell>
        </row>
        <row r="181">
          <cell r="C181" t="str">
            <v>1449735</v>
          </cell>
          <cell r="D181" t="str">
            <v>SO  (1415865 split case)</v>
          </cell>
          <cell r="E181" t="str">
            <v>Mint Chocolate Compound</v>
          </cell>
          <cell r="F181" t="str">
            <v>AMORETTI</v>
          </cell>
          <cell r="G181" t="str">
            <v>N/A</v>
          </cell>
          <cell r="H181">
            <v>4.4400000000000004</v>
          </cell>
          <cell r="I181" t="str">
            <v>6X30OZ</v>
          </cell>
          <cell r="J181">
            <v>13.248806999999999</v>
          </cell>
          <cell r="K181">
            <v>58.74</v>
          </cell>
          <cell r="L181">
            <v>1.3532999999999999</v>
          </cell>
          <cell r="M181">
            <v>79.492841999999996</v>
          </cell>
          <cell r="N181">
            <v>7.1543557799999995</v>
          </cell>
          <cell r="O181">
            <v>0.09</v>
          </cell>
          <cell r="P181">
            <v>2</v>
          </cell>
          <cell r="Q181">
            <v>10</v>
          </cell>
          <cell r="R181">
            <v>98.6</v>
          </cell>
          <cell r="S181">
            <v>0.94838400000000012</v>
          </cell>
          <cell r="T181">
            <v>99.548383999999999</v>
          </cell>
          <cell r="U181"/>
          <cell r="V181">
            <v>17.918709119999999</v>
          </cell>
          <cell r="W181">
            <v>0.18</v>
          </cell>
          <cell r="X181">
            <v>117.46709312</v>
          </cell>
          <cell r="Y181">
            <v>19.577848853333332</v>
          </cell>
          <cell r="Z181">
            <v>0</v>
          </cell>
          <cell r="AA181">
            <v>117.46709312</v>
          </cell>
          <cell r="AB181"/>
          <cell r="AC181"/>
          <cell r="AD181"/>
          <cell r="AE181"/>
          <cell r="AF181"/>
          <cell r="AG181"/>
          <cell r="AH181"/>
          <cell r="AI181"/>
          <cell r="AJ181"/>
          <cell r="AK181"/>
          <cell r="AL181">
            <v>2.3493418624000002</v>
          </cell>
        </row>
        <row r="182">
          <cell r="C182" t="str">
            <v>1423169</v>
          </cell>
          <cell r="D182" t="str">
            <v>SO</v>
          </cell>
          <cell r="E182" t="str">
            <v>Passion Fruit Artisan Flavor</v>
          </cell>
          <cell r="F182" t="str">
            <v>AMORETTI</v>
          </cell>
          <cell r="G182" t="str">
            <v>N/A</v>
          </cell>
          <cell r="H182">
            <v>6.5</v>
          </cell>
          <cell r="I182" t="str">
            <v>6x2.2LB</v>
          </cell>
          <cell r="J182">
            <v>21.057348000000001</v>
          </cell>
          <cell r="K182">
            <v>93.36</v>
          </cell>
          <cell r="L182">
            <v>1.3532999999999999</v>
          </cell>
          <cell r="M182">
            <v>126.344088</v>
          </cell>
          <cell r="N182">
            <v>11.37096792</v>
          </cell>
          <cell r="O182">
            <v>0.09</v>
          </cell>
          <cell r="P182">
            <v>2</v>
          </cell>
          <cell r="Q182">
            <v>10</v>
          </cell>
          <cell r="R182">
            <v>149.69999999999999</v>
          </cell>
          <cell r="S182">
            <v>1.3884000000000001</v>
          </cell>
          <cell r="T182">
            <v>151.08839999999998</v>
          </cell>
          <cell r="U182"/>
          <cell r="V182">
            <v>27.195911999999996</v>
          </cell>
          <cell r="W182">
            <v>0.18</v>
          </cell>
          <cell r="X182">
            <v>178.28431199999997</v>
          </cell>
          <cell r="Y182">
            <v>29.714051999999995</v>
          </cell>
          <cell r="Z182">
            <v>0</v>
          </cell>
          <cell r="AA182">
            <v>178.28431199999997</v>
          </cell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>
            <v>3.5656862399999993</v>
          </cell>
        </row>
        <row r="183">
          <cell r="C183" t="str">
            <v>1415874</v>
          </cell>
          <cell r="D183"/>
          <cell r="E183" t="str">
            <v>Red Velvet Artisan Flavor</v>
          </cell>
          <cell r="F183" t="str">
            <v>AMORETTI</v>
          </cell>
          <cell r="G183" t="str">
            <v>N/A</v>
          </cell>
          <cell r="H183">
            <v>4.4400000000000004</v>
          </cell>
          <cell r="I183" t="str">
            <v>6X2.2LB</v>
          </cell>
          <cell r="J183">
            <v>24.169937999999998</v>
          </cell>
          <cell r="K183">
            <v>107.16</v>
          </cell>
          <cell r="L183">
            <v>1.3532999999999999</v>
          </cell>
          <cell r="M183">
            <v>145.01962799999998</v>
          </cell>
          <cell r="N183">
            <v>13.051766519999997</v>
          </cell>
          <cell r="O183">
            <v>0.09</v>
          </cell>
          <cell r="P183">
            <v>2</v>
          </cell>
          <cell r="Q183">
            <v>10</v>
          </cell>
          <cell r="R183">
            <v>170.1</v>
          </cell>
          <cell r="S183">
            <v>0.94838400000000012</v>
          </cell>
          <cell r="T183">
            <v>171.048384</v>
          </cell>
          <cell r="U183"/>
          <cell r="V183">
            <v>27.36774144</v>
          </cell>
          <cell r="W183">
            <v>0.16</v>
          </cell>
          <cell r="X183">
            <v>198.41612544</v>
          </cell>
          <cell r="Y183">
            <v>33.069354240000003</v>
          </cell>
          <cell r="Z183">
            <v>0</v>
          </cell>
          <cell r="AA183">
            <v>198.41612544</v>
          </cell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>
            <v>3.9683225088</v>
          </cell>
        </row>
        <row r="184">
          <cell r="C184" t="str">
            <v>1423168</v>
          </cell>
          <cell r="D184" t="str">
            <v>SO</v>
          </cell>
          <cell r="E184" t="str">
            <v>White Chocolate Industrial Compound</v>
          </cell>
          <cell r="F184" t="str">
            <v>AMORETTI</v>
          </cell>
          <cell r="G184" t="str">
            <v>N/A</v>
          </cell>
          <cell r="H184">
            <v>6.5</v>
          </cell>
          <cell r="I184" t="str">
            <v>6x2.2LB</v>
          </cell>
          <cell r="J184">
            <v>17.295173999999999</v>
          </cell>
          <cell r="K184">
            <v>76.680000000000007</v>
          </cell>
          <cell r="L184">
            <v>1.3532999999999999</v>
          </cell>
          <cell r="M184">
            <v>103.771044</v>
          </cell>
          <cell r="N184">
            <v>9.3393939600000007</v>
          </cell>
          <cell r="O184">
            <v>0.09</v>
          </cell>
          <cell r="P184">
            <v>2</v>
          </cell>
          <cell r="Q184">
            <v>10</v>
          </cell>
          <cell r="R184">
            <v>125.1</v>
          </cell>
          <cell r="S184">
            <v>1.3884000000000001</v>
          </cell>
          <cell r="T184">
            <v>126.4884</v>
          </cell>
          <cell r="U184"/>
          <cell r="V184">
            <v>22.767911999999999</v>
          </cell>
          <cell r="W184">
            <v>0.18</v>
          </cell>
          <cell r="X184">
            <v>149.25631200000001</v>
          </cell>
          <cell r="Y184">
            <v>24.876052000000001</v>
          </cell>
          <cell r="Z184">
            <v>0</v>
          </cell>
          <cell r="AA184">
            <v>149.25631200000001</v>
          </cell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>
            <v>2.98512624</v>
          </cell>
        </row>
        <row r="185">
          <cell r="C185" t="str">
            <v>1415282</v>
          </cell>
          <cell r="D185" t="str">
            <v>SO</v>
          </cell>
          <cell r="E185" t="str">
            <v>Banana Paste</v>
          </cell>
          <cell r="F185" t="str">
            <v>MEC3</v>
          </cell>
          <cell r="G185" t="str">
            <v>N/A</v>
          </cell>
          <cell r="H185">
            <v>6.5</v>
          </cell>
          <cell r="I185" t="str">
            <v>2x3KG</v>
          </cell>
          <cell r="J185">
            <v>51.601329</v>
          </cell>
          <cell r="K185">
            <v>76.260000000000005</v>
          </cell>
          <cell r="L185">
            <v>1.3532999999999999</v>
          </cell>
          <cell r="M185">
            <v>103.202658</v>
          </cell>
          <cell r="N185">
            <v>9.2882392199999995</v>
          </cell>
          <cell r="O185">
            <v>0.09</v>
          </cell>
          <cell r="P185">
            <v>2</v>
          </cell>
          <cell r="Q185">
            <v>6.5</v>
          </cell>
          <cell r="R185">
            <v>121</v>
          </cell>
          <cell r="S185">
            <v>1.3884000000000001</v>
          </cell>
          <cell r="T185">
            <v>122.3884</v>
          </cell>
          <cell r="U185"/>
          <cell r="V185">
            <v>22.029911999999999</v>
          </cell>
          <cell r="W185">
            <v>0.18</v>
          </cell>
          <cell r="X185">
            <v>144.41831200000001</v>
          </cell>
          <cell r="Y185" t="e">
            <v>#REF!</v>
          </cell>
          <cell r="Z185">
            <v>0</v>
          </cell>
          <cell r="AA185">
            <v>144.41831200000001</v>
          </cell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>
            <v>2.8883662400000003</v>
          </cell>
        </row>
        <row r="186">
          <cell r="C186" t="str">
            <v>1415280</v>
          </cell>
          <cell r="D186"/>
          <cell r="E186" t="str">
            <v>French Vanila Paste</v>
          </cell>
          <cell r="F186" t="str">
            <v>MEC3</v>
          </cell>
          <cell r="G186" t="str">
            <v>N/A</v>
          </cell>
          <cell r="H186">
            <v>5.5</v>
          </cell>
          <cell r="I186" t="str">
            <v>2X3KG</v>
          </cell>
          <cell r="J186">
            <v>62.969048999999998</v>
          </cell>
          <cell r="K186">
            <v>93.06</v>
          </cell>
          <cell r="L186">
            <v>1.3532999999999999</v>
          </cell>
          <cell r="M186">
            <v>125.938098</v>
          </cell>
          <cell r="N186">
            <v>11.334428819999999</v>
          </cell>
          <cell r="O186">
            <v>0.09</v>
          </cell>
          <cell r="P186">
            <v>2</v>
          </cell>
          <cell r="Q186">
            <v>6.5</v>
          </cell>
          <cell r="R186">
            <v>145.80000000000001</v>
          </cell>
          <cell r="S186">
            <v>1.1748000000000001</v>
          </cell>
          <cell r="T186">
            <v>146.97480000000002</v>
          </cell>
          <cell r="U186"/>
          <cell r="V186">
            <v>23.515968000000004</v>
          </cell>
          <cell r="W186">
            <v>0.16</v>
          </cell>
          <cell r="X186">
            <v>170.49076800000003</v>
          </cell>
          <cell r="Y186" t="e">
            <v>#REF!</v>
          </cell>
          <cell r="Z186">
            <v>0</v>
          </cell>
          <cell r="AA186">
            <v>170.49076800000003</v>
          </cell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>
            <v>3.4098153600000005</v>
          </cell>
        </row>
        <row r="187">
          <cell r="C187" t="str">
            <v>1416739</v>
          </cell>
          <cell r="D187" t="str">
            <v>SO</v>
          </cell>
          <cell r="E187" t="str">
            <v>Mango Alfonso Paste</v>
          </cell>
          <cell r="F187" t="str">
            <v>MEC3</v>
          </cell>
          <cell r="G187" t="str">
            <v>N/A</v>
          </cell>
          <cell r="H187">
            <v>6.5</v>
          </cell>
          <cell r="I187" t="str">
            <v>2x3KG</v>
          </cell>
          <cell r="J187">
            <v>61.588682999999996</v>
          </cell>
          <cell r="K187">
            <v>91.02</v>
          </cell>
          <cell r="L187">
            <v>1.3532999999999999</v>
          </cell>
          <cell r="M187">
            <v>123.17736599999999</v>
          </cell>
          <cell r="N187">
            <v>11.085962939999998</v>
          </cell>
          <cell r="O187">
            <v>0.09</v>
          </cell>
          <cell r="P187">
            <v>2</v>
          </cell>
          <cell r="Q187">
            <v>6.5</v>
          </cell>
          <cell r="R187">
            <v>142.80000000000001</v>
          </cell>
          <cell r="S187">
            <v>1.3884000000000001</v>
          </cell>
          <cell r="T187">
            <v>144.1884</v>
          </cell>
          <cell r="U187"/>
          <cell r="V187">
            <v>25.953911999999999</v>
          </cell>
          <cell r="W187">
            <v>0.18</v>
          </cell>
          <cell r="X187">
            <v>170.142312</v>
          </cell>
          <cell r="Y187" t="e">
            <v>#REF!</v>
          </cell>
          <cell r="Z187">
            <v>0</v>
          </cell>
          <cell r="AA187">
            <v>170.142312</v>
          </cell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>
            <v>3.4028462400000001</v>
          </cell>
        </row>
        <row r="188">
          <cell r="C188" t="str">
            <v>1415284</v>
          </cell>
          <cell r="D188" t="str">
            <v>SO</v>
          </cell>
          <cell r="E188" t="str">
            <v>Raspberry Paste</v>
          </cell>
          <cell r="F188" t="str">
            <v>MEC3</v>
          </cell>
          <cell r="G188" t="str">
            <v>N/A</v>
          </cell>
          <cell r="H188">
            <v>6.5</v>
          </cell>
          <cell r="I188" t="str">
            <v>2x3KG</v>
          </cell>
          <cell r="J188">
            <v>66.643258499999988</v>
          </cell>
          <cell r="K188">
            <v>98.49</v>
          </cell>
          <cell r="L188">
            <v>1.3532999999999999</v>
          </cell>
          <cell r="M188">
            <v>133.28651699999998</v>
          </cell>
          <cell r="N188">
            <v>11.995786529999997</v>
          </cell>
          <cell r="O188">
            <v>0.09</v>
          </cell>
          <cell r="P188">
            <v>2</v>
          </cell>
          <cell r="Q188">
            <v>6.5</v>
          </cell>
          <cell r="R188">
            <v>153.80000000000001</v>
          </cell>
          <cell r="S188">
            <v>1.3884000000000001</v>
          </cell>
          <cell r="T188">
            <v>155.1884</v>
          </cell>
          <cell r="U188"/>
          <cell r="V188">
            <v>27.933911999999999</v>
          </cell>
          <cell r="W188">
            <v>0.18</v>
          </cell>
          <cell r="X188">
            <v>183.12231199999999</v>
          </cell>
          <cell r="Y188" t="e">
            <v>#REF!</v>
          </cell>
          <cell r="Z188">
            <v>0</v>
          </cell>
          <cell r="AA188">
            <v>183.12231199999999</v>
          </cell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>
            <v>3.66244624</v>
          </cell>
        </row>
        <row r="189">
          <cell r="C189" t="str">
            <v>1439879</v>
          </cell>
          <cell r="D189" t="str">
            <v>SO</v>
          </cell>
          <cell r="E189" t="str">
            <v>Strawberry Paste</v>
          </cell>
          <cell r="F189" t="str">
            <v>MEC3</v>
          </cell>
          <cell r="G189" t="str">
            <v>N/A</v>
          </cell>
          <cell r="H189">
            <v>6.5</v>
          </cell>
          <cell r="I189" t="str">
            <v>2x3KG</v>
          </cell>
          <cell r="J189">
            <v>54.80865</v>
          </cell>
          <cell r="K189">
            <v>81</v>
          </cell>
          <cell r="L189">
            <v>1.3532999999999999</v>
          </cell>
          <cell r="M189">
            <v>109.6173</v>
          </cell>
          <cell r="N189">
            <v>9.865556999999999</v>
          </cell>
          <cell r="O189">
            <v>0.09</v>
          </cell>
          <cell r="P189">
            <v>2</v>
          </cell>
          <cell r="Q189">
            <v>6.5</v>
          </cell>
          <cell r="R189">
            <v>128</v>
          </cell>
          <cell r="S189">
            <v>1.3884000000000001</v>
          </cell>
          <cell r="T189">
            <v>129.38839999999999</v>
          </cell>
          <cell r="U189"/>
          <cell r="V189">
            <v>23.289911999999998</v>
          </cell>
          <cell r="W189">
            <v>0.18</v>
          </cell>
          <cell r="X189">
            <v>152.67831199999998</v>
          </cell>
          <cell r="Y189" t="e">
            <v>#REF!</v>
          </cell>
          <cell r="Z189">
            <v>0</v>
          </cell>
          <cell r="AA189">
            <v>152.67831199999998</v>
          </cell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>
            <v>3.0535662399999994</v>
          </cell>
        </row>
        <row r="190">
          <cell r="C190" t="str">
            <v>1416767</v>
          </cell>
          <cell r="D190" t="str">
            <v>SO</v>
          </cell>
          <cell r="E190" t="str">
            <v>Watermelon Paste</v>
          </cell>
          <cell r="F190" t="str">
            <v>MEC3</v>
          </cell>
          <cell r="G190" t="str">
            <v>N/A</v>
          </cell>
          <cell r="H190">
            <v>6.5</v>
          </cell>
          <cell r="I190" t="str">
            <v>2x3KG</v>
          </cell>
          <cell r="J190">
            <v>56.655904499999998</v>
          </cell>
          <cell r="K190">
            <v>83.73</v>
          </cell>
          <cell r="L190">
            <v>1.3532999999999999</v>
          </cell>
          <cell r="M190">
            <v>113.311809</v>
          </cell>
          <cell r="N190">
            <v>10.19806281</v>
          </cell>
          <cell r="O190">
            <v>0.09</v>
          </cell>
          <cell r="P190">
            <v>2</v>
          </cell>
          <cell r="Q190">
            <v>6.5</v>
          </cell>
          <cell r="R190">
            <v>132</v>
          </cell>
          <cell r="S190">
            <v>1.3884000000000001</v>
          </cell>
          <cell r="T190">
            <v>133.38839999999999</v>
          </cell>
          <cell r="U190"/>
          <cell r="V190">
            <v>24.009911999999996</v>
          </cell>
          <cell r="W190">
            <v>0.18</v>
          </cell>
          <cell r="X190">
            <v>157.39831199999998</v>
          </cell>
          <cell r="Y190">
            <v>78.699155999999988</v>
          </cell>
          <cell r="Z190">
            <v>0</v>
          </cell>
          <cell r="AA190">
            <v>157.39831199999998</v>
          </cell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>
            <v>3.1479662399999997</v>
          </cell>
        </row>
        <row r="191">
          <cell r="C191" t="str">
            <v>1453210</v>
          </cell>
          <cell r="D191" t="str">
            <v>SO</v>
          </cell>
          <cell r="E191" t="str">
            <v>Chocolate Coriandolina Coating (Palm Oil Free)</v>
          </cell>
          <cell r="F191" t="str">
            <v>PREGEL</v>
          </cell>
          <cell r="G191" t="str">
            <v>N/A</v>
          </cell>
          <cell r="H191">
            <v>6.52</v>
          </cell>
          <cell r="I191" t="str">
            <v>2x3KG</v>
          </cell>
          <cell r="J191">
            <v>57.965000000000003</v>
          </cell>
          <cell r="K191">
            <v>115.93</v>
          </cell>
          <cell r="L191">
            <v>1</v>
          </cell>
          <cell r="M191">
            <v>115.93</v>
          </cell>
          <cell r="N191">
            <v>11.593000000000002</v>
          </cell>
          <cell r="O191">
            <v>0.1</v>
          </cell>
          <cell r="P191">
            <v>2</v>
          </cell>
          <cell r="Q191">
            <v>3</v>
          </cell>
          <cell r="R191">
            <v>132.5</v>
          </cell>
          <cell r="S191">
            <v>1.3926719999999999</v>
          </cell>
          <cell r="T191">
            <v>133.892672</v>
          </cell>
          <cell r="U191"/>
          <cell r="V191">
            <v>24.100680959999998</v>
          </cell>
          <cell r="W191">
            <v>0.18</v>
          </cell>
          <cell r="X191">
            <v>157.99335296000001</v>
          </cell>
          <cell r="Y191">
            <v>78.996676480000005</v>
          </cell>
          <cell r="Z191">
            <v>0</v>
          </cell>
          <cell r="AA191">
            <v>157.99335296000001</v>
          </cell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>
            <v>3.1598670592000002</v>
          </cell>
        </row>
        <row r="192">
          <cell r="C192" t="str">
            <v>1248138</v>
          </cell>
          <cell r="D192" t="str">
            <v>SO</v>
          </cell>
          <cell r="E192" t="str">
            <v>Yoggi Yogurt Flavor Powder</v>
          </cell>
          <cell r="F192" t="str">
            <v>PREGEL</v>
          </cell>
          <cell r="G192" t="str">
            <v>N/A</v>
          </cell>
          <cell r="H192">
            <v>13.54</v>
          </cell>
          <cell r="I192" t="str">
            <v>8 x 1.5 KG</v>
          </cell>
          <cell r="J192">
            <v>36.837499999999999</v>
          </cell>
          <cell r="K192">
            <v>294.7</v>
          </cell>
          <cell r="L192">
            <v>1</v>
          </cell>
          <cell r="M192">
            <v>294.7</v>
          </cell>
          <cell r="N192">
            <v>29.47</v>
          </cell>
          <cell r="O192">
            <v>0.1</v>
          </cell>
          <cell r="P192">
            <v>2</v>
          </cell>
          <cell r="Q192">
            <v>3</v>
          </cell>
          <cell r="R192">
            <v>329.2</v>
          </cell>
          <cell r="S192">
            <v>2.892144</v>
          </cell>
          <cell r="T192">
            <v>332.09214399999996</v>
          </cell>
          <cell r="U192"/>
          <cell r="V192">
            <v>59.776585919999988</v>
          </cell>
          <cell r="W192">
            <v>0.18</v>
          </cell>
          <cell r="X192">
            <v>391.86872991999996</v>
          </cell>
          <cell r="Y192">
            <v>48.983591239999996</v>
          </cell>
          <cell r="Z192">
            <v>0</v>
          </cell>
          <cell r="AA192">
            <v>391.86872991999996</v>
          </cell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>
            <v>7.8373745983999994</v>
          </cell>
        </row>
        <row r="193"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</row>
        <row r="194">
          <cell r="C194" t="str">
            <v>NOT YET TO GFS</v>
          </cell>
          <cell r="D194" t="str">
            <v>REUGLAR PRICE</v>
          </cell>
          <cell r="E194" t="str">
            <v>YEH Karat 5oz paper cold/hot food container</v>
          </cell>
          <cell r="F194" t="str">
            <v>KEARY GLOBAL (TAICHUNG, TAIWAN)</v>
          </cell>
          <cell r="G194" t="str">
            <v>N/A</v>
          </cell>
          <cell r="H194">
            <v>8.6999999999999993</v>
          </cell>
          <cell r="I194" t="str">
            <v>20X50UN</v>
          </cell>
          <cell r="J194">
            <v>4.5067335264000009E-2</v>
          </cell>
          <cell r="K194">
            <v>35.491680000000002</v>
          </cell>
          <cell r="L194">
            <v>1.2698</v>
          </cell>
          <cell r="M194">
            <v>45.067335264000008</v>
          </cell>
          <cell r="N194">
            <v>13.520200579200003</v>
          </cell>
          <cell r="O194">
            <v>0.3</v>
          </cell>
          <cell r="P194">
            <v>2</v>
          </cell>
          <cell r="Q194">
            <v>40</v>
          </cell>
          <cell r="R194">
            <v>100.6</v>
          </cell>
          <cell r="S194">
            <v>1.85832</v>
          </cell>
          <cell r="T194">
            <v>102.45832</v>
          </cell>
          <cell r="U194"/>
          <cell r="V194">
            <v>16.393331199999999</v>
          </cell>
          <cell r="W194">
            <v>0.16</v>
          </cell>
          <cell r="X194">
            <v>118.85165119999999</v>
          </cell>
          <cell r="Y194">
            <v>0.11885165119999999</v>
          </cell>
          <cell r="Z194"/>
          <cell r="AA194"/>
          <cell r="AB194"/>
          <cell r="AC194"/>
          <cell r="AD194"/>
          <cell r="AE194"/>
          <cell r="AF194"/>
          <cell r="AG194"/>
          <cell r="AH194"/>
          <cell r="AI194"/>
          <cell r="AJ194"/>
          <cell r="AK194"/>
          <cell r="AL194">
            <v>2.3770330239999997</v>
          </cell>
        </row>
        <row r="195">
          <cell r="C195" t="str">
            <v>NOT YET TO GFS</v>
          </cell>
          <cell r="D195" t="str">
            <v>HEAD OFFICE (LIQUIDATION)</v>
          </cell>
          <cell r="E195" t="str">
            <v>YEH Karat 5oz paper cold/hot food container</v>
          </cell>
          <cell r="F195" t="str">
            <v>KEARY GLOBAL (TAICHUNG, TAIWAN)</v>
          </cell>
          <cell r="G195" t="str">
            <v>N/A</v>
          </cell>
          <cell r="H195">
            <v>8.6999999999999993</v>
          </cell>
          <cell r="I195" t="str">
            <v>20X50UN</v>
          </cell>
          <cell r="J195">
            <v>4.5067335264000009E-2</v>
          </cell>
          <cell r="K195">
            <v>35.491680000000002</v>
          </cell>
          <cell r="L195">
            <v>1.2698</v>
          </cell>
          <cell r="M195">
            <v>45.067335264000008</v>
          </cell>
          <cell r="N195">
            <v>0</v>
          </cell>
          <cell r="O195">
            <v>0</v>
          </cell>
          <cell r="P195">
            <v>2</v>
          </cell>
          <cell r="Q195">
            <v>40</v>
          </cell>
          <cell r="R195">
            <v>87.1</v>
          </cell>
          <cell r="S195">
            <v>1.85832</v>
          </cell>
          <cell r="T195">
            <v>88.958320000000001</v>
          </cell>
          <cell r="U195"/>
          <cell r="V195">
            <v>14.2333312</v>
          </cell>
          <cell r="W195">
            <v>0.16</v>
          </cell>
          <cell r="X195">
            <v>43.55</v>
          </cell>
          <cell r="Y195">
            <v>4.3549999999999998E-2</v>
          </cell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>
            <v>0.871</v>
          </cell>
        </row>
        <row r="196">
          <cell r="C196" t="str">
            <v>NOT YET TO GFS</v>
          </cell>
          <cell r="D196"/>
          <cell r="E196" t="str">
            <v>YEH Karat 8oz paper cold/hot food container</v>
          </cell>
          <cell r="F196" t="str">
            <v>KEARY GLOBAL (TAICHUNG, TAIWAN)</v>
          </cell>
          <cell r="G196" t="str">
            <v>N/A</v>
          </cell>
          <cell r="H196">
            <v>10.234120320063221</v>
          </cell>
          <cell r="I196" t="str">
            <v>20X50UN</v>
          </cell>
          <cell r="J196">
            <v>4.0252659999999996E-2</v>
          </cell>
          <cell r="K196">
            <v>31.7</v>
          </cell>
          <cell r="L196">
            <v>1.2698</v>
          </cell>
          <cell r="M196">
            <v>40.252659999999999</v>
          </cell>
          <cell r="N196">
            <v>12.075797999999999</v>
          </cell>
          <cell r="O196">
            <v>0.3</v>
          </cell>
          <cell r="P196">
            <v>2</v>
          </cell>
          <cell r="Q196">
            <v>40</v>
          </cell>
          <cell r="R196">
            <v>94.3</v>
          </cell>
          <cell r="S196">
            <v>2.1860081003655041</v>
          </cell>
          <cell r="T196">
            <v>96.486008100365495</v>
          </cell>
          <cell r="U196"/>
          <cell r="V196">
            <v>15.437761296058479</v>
          </cell>
          <cell r="W196">
            <v>0.16</v>
          </cell>
          <cell r="X196">
            <v>111.92376939642398</v>
          </cell>
          <cell r="Y196">
            <v>0.11192376939642398</v>
          </cell>
          <cell r="Z196"/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>
            <v>2.2384753879284798</v>
          </cell>
        </row>
        <row r="197">
          <cell r="C197" t="str">
            <v>1415921</v>
          </cell>
          <cell r="D197" t="str">
            <v>SO</v>
          </cell>
          <cell r="E197" t="str">
            <v>PET Dome lid for 8 oz Paper Cold/Hot</v>
          </cell>
          <cell r="F197" t="str">
            <v>KEARY GLOBAL (TAICHUNG, TAIWAN)</v>
          </cell>
          <cell r="G197" t="str">
            <v>N/A</v>
          </cell>
          <cell r="H197">
            <v>4.346537587671639</v>
          </cell>
          <cell r="I197" t="str">
            <v>20X50UN</v>
          </cell>
          <cell r="J197">
            <v>4.7109579999999998E-2</v>
          </cell>
          <cell r="K197">
            <v>37.1</v>
          </cell>
          <cell r="L197">
            <v>1.2698</v>
          </cell>
          <cell r="M197">
            <v>47.109580000000001</v>
          </cell>
          <cell r="N197">
            <v>5.1820538000000003</v>
          </cell>
          <cell r="O197">
            <v>0.11</v>
          </cell>
          <cell r="P197">
            <v>2</v>
          </cell>
          <cell r="Q197">
            <v>40</v>
          </cell>
          <cell r="R197">
            <v>94.3</v>
          </cell>
          <cell r="S197">
            <v>0.92842042872666219</v>
          </cell>
          <cell r="T197">
            <v>95.228420428726665</v>
          </cell>
          <cell r="U197"/>
          <cell r="V197">
            <v>17.141115677170799</v>
          </cell>
          <cell r="W197">
            <v>0.18</v>
          </cell>
          <cell r="X197">
            <v>112.36953610589747</v>
          </cell>
          <cell r="Y197">
            <v>0.11236953610589746</v>
          </cell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>
            <v>2.2473907221179492</v>
          </cell>
        </row>
        <row r="198">
          <cell r="C198" t="str">
            <v>NOT YET TO GFS</v>
          </cell>
          <cell r="D198"/>
          <cell r="E198" t="str">
            <v>YEH Karat 12oz paper cold/hot food container</v>
          </cell>
          <cell r="F198" t="str">
            <v>KEARY GLOBAL (TAICHUNG, TAIWAN)</v>
          </cell>
          <cell r="G198" t="str">
            <v>N/A</v>
          </cell>
          <cell r="H198">
            <v>11.518324607329843</v>
          </cell>
          <cell r="I198" t="str">
            <v>20X50UN</v>
          </cell>
          <cell r="J198">
            <v>4.482394E-2</v>
          </cell>
          <cell r="K198">
            <v>35.299999999999997</v>
          </cell>
          <cell r="L198">
            <v>1.2698</v>
          </cell>
          <cell r="M198">
            <v>44.82394</v>
          </cell>
          <cell r="N198">
            <v>13.447182</v>
          </cell>
          <cell r="O198">
            <v>0.3</v>
          </cell>
          <cell r="P198">
            <v>2</v>
          </cell>
          <cell r="Q198">
            <v>40</v>
          </cell>
          <cell r="R198">
            <v>100.3</v>
          </cell>
          <cell r="S198">
            <v>2.4603141361256546</v>
          </cell>
          <cell r="T198">
            <v>102.76031413612566</v>
          </cell>
          <cell r="U198"/>
          <cell r="V198">
            <v>16.441650261780104</v>
          </cell>
          <cell r="W198">
            <v>0.16</v>
          </cell>
          <cell r="X198">
            <v>119.20196439790575</v>
          </cell>
          <cell r="Y198">
            <v>0.11920196439790576</v>
          </cell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>
            <v>2.3840392879581151</v>
          </cell>
        </row>
        <row r="199">
          <cell r="C199" t="str">
            <v>1415922</v>
          </cell>
          <cell r="D199"/>
          <cell r="E199" t="str">
            <v>PET Dome lid for 12 oz Paper Cold/Hot</v>
          </cell>
          <cell r="F199" t="str">
            <v>KEARY GLOBAL (TAICHUNG, TAIWAN)</v>
          </cell>
          <cell r="G199" t="str">
            <v>N/A</v>
          </cell>
          <cell r="H199">
            <v>5.8777042378741484</v>
          </cell>
          <cell r="I199" t="str">
            <v>20X50UN</v>
          </cell>
          <cell r="J199">
            <v>5.6569589999999996E-2</v>
          </cell>
          <cell r="K199">
            <v>44.55</v>
          </cell>
          <cell r="L199">
            <v>1.2698</v>
          </cell>
          <cell r="M199">
            <v>56.569589999999998</v>
          </cell>
          <cell r="N199">
            <v>6.2226549000000002</v>
          </cell>
          <cell r="O199">
            <v>0.11000000000000001</v>
          </cell>
          <cell r="P199">
            <v>2</v>
          </cell>
          <cell r="Q199">
            <v>40</v>
          </cell>
          <cell r="R199">
            <v>104.8</v>
          </cell>
          <cell r="S199">
            <v>1.2554776252099182</v>
          </cell>
          <cell r="T199">
            <v>106.05547762520992</v>
          </cell>
          <cell r="U199"/>
          <cell r="V199">
            <v>16.968876420033588</v>
          </cell>
          <cell r="W199">
            <v>0.16</v>
          </cell>
          <cell r="X199">
            <v>123.02435404524351</v>
          </cell>
          <cell r="Y199">
            <v>0.12302435404524351</v>
          </cell>
          <cell r="Z199"/>
          <cell r="AA199"/>
          <cell r="AB199"/>
          <cell r="AC199"/>
          <cell r="AD199"/>
          <cell r="AE199"/>
          <cell r="AF199"/>
          <cell r="AG199"/>
          <cell r="AH199"/>
          <cell r="AI199"/>
          <cell r="AJ199"/>
          <cell r="AK199"/>
          <cell r="AL199">
            <v>2.4604870809048704</v>
          </cell>
        </row>
        <row r="200">
          <cell r="C200" t="str">
            <v>NOT YET TO GFS</v>
          </cell>
          <cell r="D200"/>
          <cell r="E200" t="str">
            <v>YEH Karat 16oz paper cold/hot food container</v>
          </cell>
          <cell r="F200" t="str">
            <v>KEARY GLOBAL (TAICHUNG, TAIWAN)</v>
          </cell>
          <cell r="G200" t="str">
            <v>N/A</v>
          </cell>
          <cell r="H200">
            <v>15.899436925812505</v>
          </cell>
          <cell r="I200" t="str">
            <v>20X50UN</v>
          </cell>
          <cell r="J200">
            <v>5.3523014999999993E-2</v>
          </cell>
          <cell r="K200">
            <v>39.549999999999997</v>
          </cell>
          <cell r="L200">
            <v>1.3532999999999999</v>
          </cell>
          <cell r="M200">
            <v>53.523014999999994</v>
          </cell>
          <cell r="N200">
            <v>26.761507499999997</v>
          </cell>
          <cell r="O200">
            <v>0.5</v>
          </cell>
          <cell r="P200">
            <v>2</v>
          </cell>
          <cell r="Q200">
            <v>20</v>
          </cell>
          <cell r="R200">
            <v>102.3</v>
          </cell>
          <cell r="S200">
            <v>3.3961197273535513</v>
          </cell>
          <cell r="T200">
            <v>105.69611972735355</v>
          </cell>
          <cell r="U200"/>
          <cell r="V200">
            <v>16.911379156376569</v>
          </cell>
          <cell r="W200">
            <v>0.16</v>
          </cell>
          <cell r="X200">
            <v>122.60749888373012</v>
          </cell>
          <cell r="Y200">
            <v>0.12260749888373011</v>
          </cell>
          <cell r="Z200"/>
          <cell r="AA200"/>
          <cell r="AB200"/>
          <cell r="AC200"/>
          <cell r="AD200"/>
          <cell r="AE200"/>
          <cell r="AF200"/>
          <cell r="AG200"/>
          <cell r="AH200"/>
          <cell r="AI200"/>
          <cell r="AJ200"/>
          <cell r="AK200"/>
          <cell r="AL200">
            <v>2.4521499776746025</v>
          </cell>
        </row>
        <row r="201">
          <cell r="C201" t="str">
            <v>1416679</v>
          </cell>
          <cell r="D201" t="str">
            <v>SO</v>
          </cell>
          <cell r="E201" t="str">
            <v>PET Dome lid for 16 oz Paper Cold/Hot</v>
          </cell>
          <cell r="F201" t="str">
            <v>KEARY GLOBAL (TAICHUNG, TAIWAN)</v>
          </cell>
          <cell r="G201" t="str">
            <v>N/A</v>
          </cell>
          <cell r="H201">
            <v>6.6185913266818144</v>
          </cell>
          <cell r="I201" t="str">
            <v>20X50UN</v>
          </cell>
          <cell r="J201">
            <v>5.6569589999999996E-2</v>
          </cell>
          <cell r="K201">
            <v>44.55</v>
          </cell>
          <cell r="L201">
            <v>1.2698</v>
          </cell>
          <cell r="M201">
            <v>56.569589999999998</v>
          </cell>
          <cell r="N201">
            <v>6.2226549000000002</v>
          </cell>
          <cell r="O201">
            <v>0.11000000000000001</v>
          </cell>
          <cell r="P201">
            <v>2</v>
          </cell>
          <cell r="Q201">
            <v>40</v>
          </cell>
          <cell r="R201">
            <v>104.8</v>
          </cell>
          <cell r="S201">
            <v>1.4137311073792356</v>
          </cell>
          <cell r="T201">
            <v>106.21373110737923</v>
          </cell>
          <cell r="U201"/>
          <cell r="V201">
            <v>19.118471599328259</v>
          </cell>
          <cell r="W201">
            <v>0.18</v>
          </cell>
          <cell r="X201">
            <v>125.33220270670749</v>
          </cell>
          <cell r="Y201">
            <v>0.1253322027067075</v>
          </cell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>
            <v>2.5066440541341497</v>
          </cell>
        </row>
        <row r="202"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</row>
        <row r="203"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</row>
        <row r="204">
          <cell r="C204" t="str">
            <v>NOT YET TO GFS</v>
          </cell>
          <cell r="D204" t="str">
            <v>HEAD OFFICE (CNE)</v>
          </cell>
          <cell r="E204" t="str">
            <v>Monin Habanero Concentrate</v>
          </cell>
          <cell r="F204" t="str">
            <v>C.W. SHASKY</v>
          </cell>
          <cell r="G204" t="str">
            <v>N/A</v>
          </cell>
          <cell r="H204">
            <v>2</v>
          </cell>
          <cell r="I204" t="str">
            <v>4X375ML</v>
          </cell>
          <cell r="J204">
            <v>11.95</v>
          </cell>
          <cell r="K204">
            <v>47.8</v>
          </cell>
          <cell r="L204">
            <v>1</v>
          </cell>
          <cell r="M204">
            <v>47.8</v>
          </cell>
          <cell r="N204">
            <v>31.2134</v>
          </cell>
          <cell r="O204">
            <v>0.65300000000000002</v>
          </cell>
          <cell r="P204">
            <v>2</v>
          </cell>
          <cell r="Q204">
            <v>3</v>
          </cell>
          <cell r="R204">
            <v>84</v>
          </cell>
          <cell r="S204">
            <v>0.42720000000000002</v>
          </cell>
          <cell r="T204">
            <v>84.427199999999999</v>
          </cell>
          <cell r="U204"/>
          <cell r="V204">
            <v>15.196895999999999</v>
          </cell>
          <cell r="W204">
            <v>0.18</v>
          </cell>
          <cell r="X204">
            <v>84</v>
          </cell>
          <cell r="Y204">
            <v>21</v>
          </cell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>
            <v>1.68</v>
          </cell>
        </row>
        <row r="205">
          <cell r="C205" t="str">
            <v>1452589</v>
          </cell>
          <cell r="D205" t="str">
            <v>SO (NO PINKBERRY)</v>
          </cell>
          <cell r="E205" t="str">
            <v>Pitaya Plus - Organic Dragon Fruit</v>
          </cell>
          <cell r="F205" t="str">
            <v>CULTIVAR</v>
          </cell>
          <cell r="G205" t="str">
            <v>N/A</v>
          </cell>
          <cell r="H205">
            <v>3.5</v>
          </cell>
          <cell r="I205" t="str">
            <v>8X4PK (3.5OZ/PK)</v>
          </cell>
          <cell r="J205">
            <v>7.34</v>
          </cell>
          <cell r="K205">
            <v>58.72</v>
          </cell>
          <cell r="L205">
            <v>1</v>
          </cell>
          <cell r="M205">
            <v>58.72</v>
          </cell>
          <cell r="N205">
            <v>8.8079999999999998</v>
          </cell>
          <cell r="O205">
            <v>0.15</v>
          </cell>
          <cell r="P205">
            <v>2.5</v>
          </cell>
          <cell r="Q205">
            <v>3</v>
          </cell>
          <cell r="R205">
            <v>73</v>
          </cell>
          <cell r="S205">
            <v>0.74760000000000004</v>
          </cell>
          <cell r="T205">
            <v>73.747600000000006</v>
          </cell>
          <cell r="U205"/>
          <cell r="V205">
            <v>13.274568</v>
          </cell>
          <cell r="W205">
            <v>0.18</v>
          </cell>
          <cell r="X205">
            <v>87.022168000000008</v>
          </cell>
          <cell r="Y205">
            <v>10.877771000000001</v>
          </cell>
          <cell r="Z205">
            <v>0</v>
          </cell>
          <cell r="AA205">
            <v>87.022168000000008</v>
          </cell>
          <cell r="AB205"/>
          <cell r="AC205"/>
          <cell r="AD205"/>
          <cell r="AE205"/>
          <cell r="AF205"/>
          <cell r="AG205"/>
          <cell r="AH205"/>
          <cell r="AI205"/>
          <cell r="AJ205"/>
          <cell r="AK205"/>
          <cell r="AL205">
            <v>1.7404433600000002</v>
          </cell>
        </row>
        <row r="206">
          <cell r="C206" t="str">
            <v>1453631</v>
          </cell>
          <cell r="D206" t="str">
            <v>SO</v>
          </cell>
          <cell r="E206" t="str">
            <v>Jasmine Green Tea (50 x 10gm x 20 bags)</v>
          </cell>
          <cell r="F206" t="str">
            <v>LEADWAY (BOSSEN)</v>
          </cell>
          <cell r="G206" t="str">
            <v>N/A</v>
          </cell>
          <cell r="H206">
            <v>12</v>
          </cell>
          <cell r="I206" t="str">
            <v>50X20BAGS</v>
          </cell>
          <cell r="J206">
            <v>0.37215749999999997</v>
          </cell>
          <cell r="K206">
            <v>275</v>
          </cell>
          <cell r="L206">
            <v>1.3532999999999999</v>
          </cell>
          <cell r="M206">
            <v>372.15749999999997</v>
          </cell>
          <cell r="N206">
            <v>37.21575</v>
          </cell>
          <cell r="O206">
            <v>0.1</v>
          </cell>
          <cell r="P206">
            <v>2</v>
          </cell>
          <cell r="Q206">
            <v>8</v>
          </cell>
          <cell r="R206">
            <v>419.4</v>
          </cell>
          <cell r="S206">
            <v>2.5632000000000001</v>
          </cell>
          <cell r="T206">
            <v>421.96319999999997</v>
          </cell>
          <cell r="U206"/>
          <cell r="V206">
            <v>75.953375999999992</v>
          </cell>
          <cell r="W206">
            <v>0.18</v>
          </cell>
          <cell r="X206">
            <v>497.91657599999996</v>
          </cell>
          <cell r="Y206">
            <v>0.49791657599999994</v>
          </cell>
          <cell r="Z206">
            <v>0</v>
          </cell>
          <cell r="AA206">
            <v>497.91657599999996</v>
          </cell>
          <cell r="AB206"/>
          <cell r="AC206"/>
          <cell r="AD206"/>
          <cell r="AE206"/>
          <cell r="AF206"/>
          <cell r="AG206"/>
          <cell r="AH206"/>
          <cell r="AI206"/>
          <cell r="AJ206"/>
          <cell r="AK206"/>
          <cell r="AL206">
            <v>9.9583315199999998</v>
          </cell>
        </row>
        <row r="207">
          <cell r="C207" t="str">
            <v>1453630</v>
          </cell>
          <cell r="D207" t="str">
            <v>SO</v>
          </cell>
          <cell r="E207" t="str">
            <v>Ceylon Tea (50 x 9gm x 20 bags)</v>
          </cell>
          <cell r="F207" t="str">
            <v>LEADWAY (BOSSEN)</v>
          </cell>
          <cell r="G207" t="str">
            <v>N/A</v>
          </cell>
          <cell r="H207">
            <v>11</v>
          </cell>
          <cell r="I207" t="str">
            <v>50X20BAGS</v>
          </cell>
          <cell r="J207">
            <v>0.33832499999999999</v>
          </cell>
          <cell r="K207">
            <v>250</v>
          </cell>
          <cell r="L207">
            <v>1.3532999999999999</v>
          </cell>
          <cell r="M207">
            <v>338.32499999999999</v>
          </cell>
          <cell r="N207">
            <v>33.832500000000003</v>
          </cell>
          <cell r="O207">
            <v>0.10000000000000002</v>
          </cell>
          <cell r="P207">
            <v>2</v>
          </cell>
          <cell r="Q207">
            <v>8</v>
          </cell>
          <cell r="R207">
            <v>382.2</v>
          </cell>
          <cell r="S207">
            <v>2.3496000000000001</v>
          </cell>
          <cell r="T207">
            <v>384.5496</v>
          </cell>
          <cell r="U207"/>
          <cell r="V207">
            <v>69.218927999999991</v>
          </cell>
          <cell r="W207">
            <v>0.18</v>
          </cell>
          <cell r="X207">
            <v>453.768528</v>
          </cell>
          <cell r="Y207">
            <v>0.453768528</v>
          </cell>
          <cell r="Z207">
            <v>0</v>
          </cell>
          <cell r="AA207">
            <v>453.768528</v>
          </cell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>
            <v>9.0753705599999996</v>
          </cell>
        </row>
        <row r="208">
          <cell r="C208" t="str">
            <v>1453698</v>
          </cell>
          <cell r="D208" t="str">
            <v>NO PINKBERRY</v>
          </cell>
          <cell r="E208" t="str">
            <v>16oz Tall Branded Fruz Tea Cup</v>
          </cell>
          <cell r="F208" t="str">
            <v>KEARY GLOBAL (TAICHUNG, TAIWAN)</v>
          </cell>
          <cell r="G208">
            <v>18</v>
          </cell>
          <cell r="H208">
            <v>16.899999999999999</v>
          </cell>
          <cell r="I208" t="str">
            <v>20X50UN</v>
          </cell>
          <cell r="J208">
            <v>0.11009095499999999</v>
          </cell>
          <cell r="K208">
            <v>81.349999999999994</v>
          </cell>
          <cell r="L208">
            <v>1.3532999999999999</v>
          </cell>
          <cell r="M208">
            <v>110.09095499999999</v>
          </cell>
          <cell r="N208">
            <v>16.513643249999998</v>
          </cell>
          <cell r="O208">
            <v>0.15</v>
          </cell>
          <cell r="P208">
            <v>2</v>
          </cell>
          <cell r="Q208">
            <v>20</v>
          </cell>
          <cell r="R208">
            <v>148.6</v>
          </cell>
          <cell r="S208">
            <v>3.6098399999999997</v>
          </cell>
          <cell r="T208">
            <v>152.20983999999999</v>
          </cell>
          <cell r="U208"/>
          <cell r="V208">
            <v>24.353574399999999</v>
          </cell>
          <cell r="W208">
            <v>0.16</v>
          </cell>
          <cell r="X208">
            <v>176.5634144</v>
          </cell>
          <cell r="Y208">
            <v>0.17656341440000001</v>
          </cell>
          <cell r="Z208">
            <v>0</v>
          </cell>
          <cell r="AA208">
            <v>176.5634144</v>
          </cell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>
            <v>3.5312682880000001</v>
          </cell>
        </row>
        <row r="209">
          <cell r="C209" t="str">
            <v>1453690</v>
          </cell>
          <cell r="D209" t="str">
            <v>NO PINKBERRY</v>
          </cell>
          <cell r="E209" t="str">
            <v>24oz Tall Branded Fruz Tea Cup</v>
          </cell>
          <cell r="F209" t="str">
            <v>KEARY GLOBAL (TAICHUNG, TAIWAN)</v>
          </cell>
          <cell r="G209">
            <v>18</v>
          </cell>
          <cell r="H209">
            <v>13.1</v>
          </cell>
          <cell r="I209" t="str">
            <v>20X25UN</v>
          </cell>
          <cell r="J209">
            <v>0.14385578999999998</v>
          </cell>
          <cell r="K209">
            <v>53.15</v>
          </cell>
          <cell r="L209">
            <v>1.3532999999999999</v>
          </cell>
          <cell r="M209">
            <v>71.927894999999992</v>
          </cell>
          <cell r="N209">
            <v>10.789184249999998</v>
          </cell>
          <cell r="O209">
            <v>0.15</v>
          </cell>
          <cell r="P209">
            <v>2</v>
          </cell>
          <cell r="Q209">
            <v>20</v>
          </cell>
          <cell r="R209">
            <v>104.7</v>
          </cell>
          <cell r="S209">
            <v>2.7981600000000002</v>
          </cell>
          <cell r="T209">
            <v>107.49816</v>
          </cell>
          <cell r="U209"/>
          <cell r="V209">
            <v>17.199705600000001</v>
          </cell>
          <cell r="W209">
            <v>0.16</v>
          </cell>
          <cell r="X209">
            <v>124.6978656</v>
          </cell>
          <cell r="Y209">
            <v>0.2493957312</v>
          </cell>
          <cell r="Z209">
            <v>0</v>
          </cell>
          <cell r="AA209">
            <v>124.6978656</v>
          </cell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>
            <v>2.493957312</v>
          </cell>
        </row>
        <row r="210">
          <cell r="C210" t="str">
            <v>1459016</v>
          </cell>
          <cell r="D210" t="str">
            <v>SO (NO PINKBERRY)</v>
          </cell>
          <cell r="E210" t="str">
            <v>Fruz Tea Paper Sealing Film 130x230mm (4 Rolls x 2000UN)</v>
          </cell>
          <cell r="F210" t="str">
            <v>PHOENIXES</v>
          </cell>
          <cell r="G210" t="str">
            <v>N/A</v>
          </cell>
          <cell r="H210">
            <v>13</v>
          </cell>
          <cell r="I210" t="str">
            <v>4 ROLLSX2000UN</v>
          </cell>
          <cell r="J210">
            <v>2.6389349999999999E-2</v>
          </cell>
          <cell r="K210">
            <v>156</v>
          </cell>
          <cell r="L210">
            <v>1.3532999999999999</v>
          </cell>
          <cell r="M210">
            <v>211.1148</v>
          </cell>
          <cell r="N210">
            <v>42.22296</v>
          </cell>
          <cell r="O210">
            <v>0.2</v>
          </cell>
          <cell r="P210">
            <v>2</v>
          </cell>
          <cell r="Q210">
            <v>40</v>
          </cell>
          <cell r="R210">
            <v>295.3</v>
          </cell>
          <cell r="S210">
            <v>2.7768000000000002</v>
          </cell>
          <cell r="T210">
            <v>298.07679999999999</v>
          </cell>
          <cell r="U210"/>
          <cell r="V210">
            <v>53.653823999999993</v>
          </cell>
          <cell r="W210">
            <v>0.18</v>
          </cell>
          <cell r="X210">
            <v>351.73062399999998</v>
          </cell>
          <cell r="Y210">
            <v>4.3966327999999999E-2</v>
          </cell>
          <cell r="Z210">
            <v>0</v>
          </cell>
          <cell r="AA210">
            <v>351.73062399999998</v>
          </cell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>
            <v>7.0346124799999998</v>
          </cell>
        </row>
        <row r="211">
          <cell r="C211" t="str">
            <v>1481158</v>
          </cell>
          <cell r="D211" t="str">
            <v>NO PINKBERRY</v>
          </cell>
          <cell r="E211" t="str">
            <v>Individual Wrapped Plant Fiber Straw 12*240mm</v>
          </cell>
          <cell r="F211" t="str">
            <v>STRAW MATTERS</v>
          </cell>
          <cell r="G211" t="str">
            <v>N/A</v>
          </cell>
          <cell r="H211">
            <v>6.9</v>
          </cell>
          <cell r="I211">
            <v>1800</v>
          </cell>
          <cell r="J211">
            <v>7.3687500000000003E-2</v>
          </cell>
          <cell r="K211">
            <v>117.9</v>
          </cell>
          <cell r="L211">
            <v>1</v>
          </cell>
          <cell r="M211">
            <v>117.9</v>
          </cell>
          <cell r="N211">
            <v>11.790000000000001</v>
          </cell>
          <cell r="O211">
            <v>0.1</v>
          </cell>
          <cell r="P211">
            <v>2</v>
          </cell>
          <cell r="Q211">
            <v>6.5</v>
          </cell>
          <cell r="R211">
            <v>138.19999999999999</v>
          </cell>
          <cell r="S211">
            <v>1.4738400000000003</v>
          </cell>
          <cell r="T211">
            <v>139.67383999999998</v>
          </cell>
          <cell r="U211"/>
          <cell r="V211">
            <v>22.347814399999997</v>
          </cell>
          <cell r="W211">
            <v>0.16</v>
          </cell>
          <cell r="X211">
            <v>162.02165439999999</v>
          </cell>
          <cell r="Y211">
            <v>0.10126353399999999</v>
          </cell>
          <cell r="Z211">
            <v>0</v>
          </cell>
          <cell r="AA211">
            <v>162.02165439999999</v>
          </cell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>
            <v>3.2404330879999996</v>
          </cell>
        </row>
        <row r="212">
          <cell r="C212" t="str">
            <v>1453370</v>
          </cell>
          <cell r="D212" t="str">
            <v>SO</v>
          </cell>
          <cell r="E212" t="str">
            <v>Individual Wrapped Paper Straw (Kraft) 8*23cm</v>
          </cell>
          <cell r="F212" t="str">
            <v>QUALITEA</v>
          </cell>
          <cell r="G212" t="str">
            <v>N/A</v>
          </cell>
          <cell r="H212">
            <v>10.200000000000001</v>
          </cell>
          <cell r="I212">
            <v>4000</v>
          </cell>
          <cell r="J212">
            <v>0.03</v>
          </cell>
          <cell r="K212">
            <v>120</v>
          </cell>
          <cell r="L212">
            <v>1</v>
          </cell>
          <cell r="M212">
            <v>120</v>
          </cell>
          <cell r="N212">
            <v>12</v>
          </cell>
          <cell r="O212">
            <v>0.1</v>
          </cell>
          <cell r="P212">
            <v>2</v>
          </cell>
          <cell r="Q212">
            <v>5</v>
          </cell>
          <cell r="R212">
            <v>139</v>
          </cell>
          <cell r="S212">
            <v>2.1787200000000002</v>
          </cell>
          <cell r="T212">
            <v>141.17872</v>
          </cell>
          <cell r="U212"/>
          <cell r="V212">
            <v>25.412169599999999</v>
          </cell>
          <cell r="W212">
            <v>0.18</v>
          </cell>
          <cell r="X212">
            <v>166.5908896</v>
          </cell>
          <cell r="Y212">
            <v>4.1647722399999997E-2</v>
          </cell>
          <cell r="Z212">
            <v>0</v>
          </cell>
          <cell r="AA212">
            <v>166.5908896</v>
          </cell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>
            <v>3.3318177919999998</v>
          </cell>
        </row>
        <row r="213">
          <cell r="C213" t="str">
            <v>1453318</v>
          </cell>
          <cell r="D213" t="str">
            <v>SO</v>
          </cell>
          <cell r="E213" t="str">
            <v>Individual Wrapped Paper Straw (Kraft) 12*23cm</v>
          </cell>
          <cell r="F213" t="str">
            <v>QUALITEA</v>
          </cell>
          <cell r="G213" t="str">
            <v>N/A</v>
          </cell>
          <cell r="H213">
            <v>8.1</v>
          </cell>
          <cell r="I213">
            <v>2000</v>
          </cell>
          <cell r="J213">
            <v>4.9500000000000002E-2</v>
          </cell>
          <cell r="K213">
            <v>99</v>
          </cell>
          <cell r="L213">
            <v>1</v>
          </cell>
          <cell r="M213">
            <v>99</v>
          </cell>
          <cell r="N213">
            <v>9.9</v>
          </cell>
          <cell r="O213">
            <v>0.1</v>
          </cell>
          <cell r="P213">
            <v>2</v>
          </cell>
          <cell r="Q213">
            <v>5</v>
          </cell>
          <cell r="R213">
            <v>115.9</v>
          </cell>
          <cell r="S213">
            <v>1.7301599999999999</v>
          </cell>
          <cell r="T213">
            <v>117.63016</v>
          </cell>
          <cell r="U213"/>
          <cell r="V213">
            <v>21.1734288</v>
          </cell>
          <cell r="W213">
            <v>0.18</v>
          </cell>
          <cell r="X213">
            <v>138.8035888</v>
          </cell>
          <cell r="Y213">
            <v>6.9401794399999994E-2</v>
          </cell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>
            <v>2.7760717760000002</v>
          </cell>
        </row>
        <row r="214"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</row>
        <row r="215">
          <cell r="C215" t="str">
            <v>NOT YET TO GFS</v>
          </cell>
          <cell r="D215" t="str">
            <v>SO</v>
          </cell>
          <cell r="E215" t="str">
            <v>Vanilla Bean Paste</v>
          </cell>
          <cell r="F215" t="str">
            <v>AMORETTI</v>
          </cell>
          <cell r="G215" t="str">
            <v>N/A</v>
          </cell>
          <cell r="H215">
            <v>6.5</v>
          </cell>
          <cell r="I215" t="str">
            <v>6x2.2LB</v>
          </cell>
          <cell r="J215">
            <v>97.843589999999992</v>
          </cell>
          <cell r="K215">
            <v>433.79999999999995</v>
          </cell>
          <cell r="L215">
            <v>1.3532999999999999</v>
          </cell>
          <cell r="M215">
            <v>587.06153999999992</v>
          </cell>
          <cell r="N215">
            <v>52.835538599999992</v>
          </cell>
          <cell r="O215">
            <v>0.09</v>
          </cell>
          <cell r="P215">
            <v>2</v>
          </cell>
          <cell r="Q215">
            <v>10</v>
          </cell>
          <cell r="R215">
            <v>651.9</v>
          </cell>
          <cell r="S215">
            <v>1.3884000000000001</v>
          </cell>
          <cell r="T215">
            <v>653.28840000000002</v>
          </cell>
          <cell r="U215"/>
          <cell r="V215">
            <v>117.59191199999999</v>
          </cell>
          <cell r="W215">
            <v>0.18</v>
          </cell>
          <cell r="X215">
            <v>770.880312</v>
          </cell>
          <cell r="Y215">
            <v>128.480052</v>
          </cell>
          <cell r="Z215"/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>
            <v>15.41760624</v>
          </cell>
        </row>
        <row r="216">
          <cell r="C216" t="str">
            <v>NOT YET TO GFS</v>
          </cell>
          <cell r="D216" t="str">
            <v>SO</v>
          </cell>
          <cell r="E216" t="str">
            <v>Pitaya Plus - Passion Fruit</v>
          </cell>
          <cell r="F216" t="str">
            <v>CULTIVAR</v>
          </cell>
          <cell r="G216" t="str">
            <v>N/A</v>
          </cell>
          <cell r="H216">
            <v>3.5</v>
          </cell>
          <cell r="I216" t="str">
            <v>8X340G (12OZ/PK)</v>
          </cell>
          <cell r="J216">
            <v>5.85</v>
          </cell>
          <cell r="K216">
            <v>46.8</v>
          </cell>
          <cell r="L216">
            <v>1</v>
          </cell>
          <cell r="M216">
            <v>46.8</v>
          </cell>
          <cell r="N216">
            <v>7.02</v>
          </cell>
          <cell r="O216">
            <v>0.15</v>
          </cell>
          <cell r="P216">
            <v>2.5</v>
          </cell>
          <cell r="Q216">
            <v>3</v>
          </cell>
          <cell r="R216">
            <v>59.3</v>
          </cell>
          <cell r="S216">
            <v>0.74760000000000004</v>
          </cell>
          <cell r="T216">
            <v>60.047599999999996</v>
          </cell>
          <cell r="U216"/>
          <cell r="V216">
            <v>10.808567999999999</v>
          </cell>
          <cell r="W216">
            <v>0.18</v>
          </cell>
          <cell r="X216">
            <v>70.856167999999997</v>
          </cell>
          <cell r="Y216">
            <v>8.8570209999999996</v>
          </cell>
          <cell r="Z216"/>
          <cell r="AA216"/>
          <cell r="AB216"/>
          <cell r="AC216"/>
          <cell r="AD216"/>
          <cell r="AE216"/>
          <cell r="AF216"/>
          <cell r="AG216"/>
          <cell r="AH216"/>
          <cell r="AI216"/>
          <cell r="AJ216"/>
          <cell r="AK216"/>
          <cell r="AL216">
            <v>1.4171233599999999</v>
          </cell>
        </row>
        <row r="217">
          <cell r="C217" t="str">
            <v>NOT YET TO GFS</v>
          </cell>
          <cell r="D217" t="str">
            <v>SO</v>
          </cell>
          <cell r="E217" t="str">
            <v>Base Quark Powder</v>
          </cell>
          <cell r="F217" t="str">
            <v>MEC3</v>
          </cell>
          <cell r="G217" t="str">
            <v>N/A</v>
          </cell>
          <cell r="H217">
            <v>11</v>
          </cell>
          <cell r="I217" t="str">
            <v>10x1KG</v>
          </cell>
          <cell r="J217">
            <v>26.903603999999994</v>
          </cell>
          <cell r="K217">
            <v>198.79999999999998</v>
          </cell>
          <cell r="L217">
            <v>1.3532999999999999</v>
          </cell>
          <cell r="M217">
            <v>269.03603999999996</v>
          </cell>
          <cell r="N217">
            <v>24.213243599999995</v>
          </cell>
          <cell r="O217">
            <v>0.09</v>
          </cell>
          <cell r="P217">
            <v>2</v>
          </cell>
          <cell r="Q217">
            <v>6.5</v>
          </cell>
          <cell r="R217">
            <v>301.7</v>
          </cell>
          <cell r="S217">
            <v>2.3496000000000001</v>
          </cell>
          <cell r="T217">
            <v>304.0496</v>
          </cell>
          <cell r="U217"/>
          <cell r="V217">
            <v>54.728927999999996</v>
          </cell>
          <cell r="W217">
            <v>0.18</v>
          </cell>
          <cell r="X217">
            <v>358.77852799999999</v>
          </cell>
          <cell r="Y217">
            <v>35.877852799999999</v>
          </cell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>
            <v>7.1755705599999997</v>
          </cell>
        </row>
        <row r="218">
          <cell r="C218" t="str">
            <v>NOT YET TO GFS</v>
          </cell>
          <cell r="D218" t="str">
            <v>SO</v>
          </cell>
          <cell r="E218" t="str">
            <v>Cheese Cake Base Powder</v>
          </cell>
          <cell r="F218" t="str">
            <v>MEC3</v>
          </cell>
          <cell r="G218" t="str">
            <v>N/A</v>
          </cell>
          <cell r="H218">
            <v>17</v>
          </cell>
          <cell r="I218" t="str">
            <v>16x1KG</v>
          </cell>
          <cell r="J218">
            <v>24.095506499999999</v>
          </cell>
          <cell r="K218">
            <v>284.88</v>
          </cell>
          <cell r="L218">
            <v>1.3532999999999999</v>
          </cell>
          <cell r="M218">
            <v>385.52810399999998</v>
          </cell>
          <cell r="N218">
            <v>34.697529359999997</v>
          </cell>
          <cell r="O218">
            <v>0.09</v>
          </cell>
          <cell r="P218">
            <v>2</v>
          </cell>
          <cell r="Q218">
            <v>6.5</v>
          </cell>
          <cell r="R218">
            <v>428.7</v>
          </cell>
          <cell r="S218">
            <v>3.6312000000000002</v>
          </cell>
          <cell r="T218">
            <v>432.33119999999997</v>
          </cell>
          <cell r="U218"/>
          <cell r="V218">
            <v>77.819615999999996</v>
          </cell>
          <cell r="W218">
            <v>0.18</v>
          </cell>
          <cell r="X218">
            <v>510.15081599999996</v>
          </cell>
          <cell r="Y218">
            <v>31.884425999999998</v>
          </cell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>
            <v>10.20301632</v>
          </cell>
        </row>
        <row r="219">
          <cell r="C219" t="str">
            <v>NOT YET TO GFS</v>
          </cell>
          <cell r="D219" t="str">
            <v>SO</v>
          </cell>
          <cell r="E219" t="str">
            <v>Cookies Variegate</v>
          </cell>
          <cell r="F219" t="str">
            <v>MEC3</v>
          </cell>
          <cell r="G219" t="str">
            <v>N/A</v>
          </cell>
          <cell r="H219">
            <v>13</v>
          </cell>
          <cell r="I219" t="str">
            <v>2x6KG</v>
          </cell>
          <cell r="J219">
            <v>117.290511</v>
          </cell>
          <cell r="K219">
            <v>173.34</v>
          </cell>
          <cell r="L219">
            <v>1.3532999999999999</v>
          </cell>
          <cell r="M219">
            <v>234.58102199999999</v>
          </cell>
          <cell r="N219">
            <v>21.112291979999998</v>
          </cell>
          <cell r="O219">
            <v>0.09</v>
          </cell>
          <cell r="P219">
            <v>2</v>
          </cell>
          <cell r="Q219">
            <v>6.5</v>
          </cell>
          <cell r="R219">
            <v>264.2</v>
          </cell>
          <cell r="S219">
            <v>2.7768000000000002</v>
          </cell>
          <cell r="T219">
            <v>266.97679999999997</v>
          </cell>
          <cell r="U219"/>
          <cell r="V219">
            <v>48.055823999999994</v>
          </cell>
          <cell r="W219">
            <v>0.18</v>
          </cell>
          <cell r="X219">
            <v>315.03262399999994</v>
          </cell>
          <cell r="Y219">
            <v>157.51631199999997</v>
          </cell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>
            <v>6.3006524799999992</v>
          </cell>
        </row>
        <row r="220">
          <cell r="C220" t="str">
            <v>NOT YET TO GFS</v>
          </cell>
          <cell r="D220" t="str">
            <v>SO</v>
          </cell>
          <cell r="E220" t="str">
            <v>Fiordiamarena Variegate</v>
          </cell>
          <cell r="F220" t="str">
            <v>MEC3</v>
          </cell>
          <cell r="G220" t="str">
            <v>N/A</v>
          </cell>
          <cell r="H220">
            <v>6.5</v>
          </cell>
          <cell r="I220" t="str">
            <v>2x3KG</v>
          </cell>
          <cell r="J220">
            <v>41.796670499999998</v>
          </cell>
          <cell r="K220">
            <v>61.769999999999996</v>
          </cell>
          <cell r="L220">
            <v>1.3532999999999999</v>
          </cell>
          <cell r="M220">
            <v>83.593340999999995</v>
          </cell>
          <cell r="N220">
            <v>7.523400689999999</v>
          </cell>
          <cell r="O220">
            <v>0.09</v>
          </cell>
          <cell r="P220">
            <v>2</v>
          </cell>
          <cell r="Q220">
            <v>6.5</v>
          </cell>
          <cell r="R220">
            <v>99.6</v>
          </cell>
          <cell r="S220">
            <v>1.3884000000000001</v>
          </cell>
          <cell r="T220">
            <v>100.9884</v>
          </cell>
          <cell r="U220"/>
          <cell r="V220">
            <v>18.177911999999999</v>
          </cell>
          <cell r="W220">
            <v>0.18</v>
          </cell>
          <cell r="X220">
            <v>119.166312</v>
          </cell>
          <cell r="Y220">
            <v>59.583156000000002</v>
          </cell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>
            <v>2.3833262400000002</v>
          </cell>
        </row>
        <row r="221">
          <cell r="C221" t="str">
            <v>NOT YET TO GFS</v>
          </cell>
          <cell r="D221" t="str">
            <v>SO</v>
          </cell>
          <cell r="E221" t="str">
            <v>Quella (Ruby) Variegate</v>
          </cell>
          <cell r="F221" t="str">
            <v>MEC3</v>
          </cell>
          <cell r="G221" t="str">
            <v>N/A</v>
          </cell>
          <cell r="H221">
            <v>13</v>
          </cell>
          <cell r="I221" t="str">
            <v>2X6KG</v>
          </cell>
          <cell r="J221">
            <v>98.817965999999984</v>
          </cell>
          <cell r="K221">
            <v>146.04</v>
          </cell>
          <cell r="L221">
            <v>1.3532999999999999</v>
          </cell>
          <cell r="M221">
            <v>197.63593199999997</v>
          </cell>
          <cell r="N221">
            <v>17.787233879999995</v>
          </cell>
          <cell r="O221">
            <v>0.09</v>
          </cell>
          <cell r="P221">
            <v>2</v>
          </cell>
          <cell r="Q221">
            <v>6.5</v>
          </cell>
          <cell r="R221">
            <v>223.9</v>
          </cell>
          <cell r="S221">
            <v>2.7768000000000002</v>
          </cell>
          <cell r="T221">
            <v>226.67680000000001</v>
          </cell>
          <cell r="U221"/>
          <cell r="V221">
            <v>40.801824000000003</v>
          </cell>
          <cell r="W221">
            <v>0.18</v>
          </cell>
          <cell r="X221">
            <v>267.47862400000002</v>
          </cell>
          <cell r="Y221">
            <v>133.73931200000001</v>
          </cell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>
            <v>5.3495724800000009</v>
          </cell>
        </row>
        <row r="222">
          <cell r="C222" t="str">
            <v>NOT YET TO GFS</v>
          </cell>
          <cell r="D222" t="str">
            <v>SO</v>
          </cell>
          <cell r="E222" t="str">
            <v>Quello (Caramel) Paste</v>
          </cell>
          <cell r="F222" t="str">
            <v>MEC3</v>
          </cell>
          <cell r="G222" t="str">
            <v>N/A</v>
          </cell>
          <cell r="H222">
            <v>13</v>
          </cell>
          <cell r="I222" t="str">
            <v>2X6KG</v>
          </cell>
          <cell r="J222">
            <v>85.988681999999997</v>
          </cell>
          <cell r="K222">
            <v>127.08</v>
          </cell>
          <cell r="L222">
            <v>1.3532999999999999</v>
          </cell>
          <cell r="M222">
            <v>171.97736399999999</v>
          </cell>
          <cell r="N222">
            <v>15.477962759999999</v>
          </cell>
          <cell r="O222">
            <v>0.09</v>
          </cell>
          <cell r="P222">
            <v>2</v>
          </cell>
          <cell r="Q222">
            <v>6.5</v>
          </cell>
          <cell r="R222">
            <v>196</v>
          </cell>
          <cell r="S222">
            <v>2.7768000000000002</v>
          </cell>
          <cell r="T222">
            <v>198.77680000000001</v>
          </cell>
          <cell r="U222"/>
          <cell r="V222">
            <v>35.779823999999998</v>
          </cell>
          <cell r="W222">
            <v>0.18</v>
          </cell>
          <cell r="X222">
            <v>234.556624</v>
          </cell>
          <cell r="Y222">
            <v>117.278312</v>
          </cell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>
            <v>4.6911324800000003</v>
          </cell>
        </row>
        <row r="223">
          <cell r="C223" t="str">
            <v>NOT YET TO GFS</v>
          </cell>
          <cell r="D223" t="str">
            <v>SO</v>
          </cell>
          <cell r="E223" t="str">
            <v>Rose Paste</v>
          </cell>
          <cell r="F223" t="str">
            <v>MEC3 (ITALY, REQ DEMAND)</v>
          </cell>
          <cell r="G223" t="str">
            <v>N/A</v>
          </cell>
          <cell r="H223">
            <v>6.5</v>
          </cell>
          <cell r="I223" t="str">
            <v>2x3KG</v>
          </cell>
          <cell r="J223">
            <v>40.563749999999999</v>
          </cell>
          <cell r="K223">
            <v>55.949999999999996</v>
          </cell>
          <cell r="L223">
            <v>1.45</v>
          </cell>
          <cell r="M223">
            <v>81.127499999999998</v>
          </cell>
          <cell r="N223">
            <v>7.3014749999999999</v>
          </cell>
          <cell r="O223">
            <v>0.09</v>
          </cell>
          <cell r="P223">
            <v>2</v>
          </cell>
          <cell r="Q223">
            <v>40</v>
          </cell>
          <cell r="R223">
            <v>130.4</v>
          </cell>
          <cell r="S223">
            <v>1.3884000000000001</v>
          </cell>
          <cell r="T223">
            <v>131.7884</v>
          </cell>
          <cell r="U223"/>
          <cell r="V223">
            <v>23.721912</v>
          </cell>
          <cell r="W223">
            <v>0.18</v>
          </cell>
          <cell r="X223">
            <v>155.510312</v>
          </cell>
          <cell r="Y223">
            <v>77.755155999999999</v>
          </cell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>
            <v>3.1102062400000001</v>
          </cell>
        </row>
        <row r="224">
          <cell r="C224" t="str">
            <v>NOT YET TO GFS</v>
          </cell>
          <cell r="D224" t="str">
            <v>SO</v>
          </cell>
          <cell r="E224" t="str">
            <v>Blue Raspberry Syrup</v>
          </cell>
          <cell r="F224" t="str">
            <v>MONIN</v>
          </cell>
          <cell r="G224" t="str">
            <v>N/A</v>
          </cell>
          <cell r="H224"/>
          <cell r="I224" t="str">
            <v>1L</v>
          </cell>
          <cell r="J224">
            <v>9.25</v>
          </cell>
          <cell r="K224">
            <v>18.5</v>
          </cell>
          <cell r="L224">
            <v>1</v>
          </cell>
          <cell r="M224">
            <v>18.5</v>
          </cell>
          <cell r="N224">
            <v>1.85</v>
          </cell>
          <cell r="O224">
            <v>0.1</v>
          </cell>
          <cell r="P224">
            <v>2</v>
          </cell>
          <cell r="Q224">
            <v>3</v>
          </cell>
          <cell r="R224">
            <v>25.4</v>
          </cell>
          <cell r="S224">
            <v>0</v>
          </cell>
          <cell r="T224">
            <v>25.4</v>
          </cell>
          <cell r="U224"/>
          <cell r="V224">
            <v>4.5719999999999992</v>
          </cell>
          <cell r="W224">
            <v>0.18</v>
          </cell>
          <cell r="X224">
            <v>29.971999999999998</v>
          </cell>
          <cell r="Y224">
            <v>14.985999999999999</v>
          </cell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/>
          <cell r="AL224">
            <v>0.59943999999999997</v>
          </cell>
        </row>
        <row r="225">
          <cell r="C225" t="str">
            <v>NOT YET TO GFS</v>
          </cell>
          <cell r="D225" t="str">
            <v>SO</v>
          </cell>
          <cell r="E225" t="str">
            <v>Granny Smith Apple Puree</v>
          </cell>
          <cell r="F225" t="str">
            <v>MONIN</v>
          </cell>
          <cell r="G225" t="str">
            <v>N/A</v>
          </cell>
          <cell r="H225"/>
          <cell r="I225" t="str">
            <v>1L</v>
          </cell>
          <cell r="J225">
            <v>15</v>
          </cell>
          <cell r="K225">
            <v>30</v>
          </cell>
          <cell r="L225">
            <v>1</v>
          </cell>
          <cell r="M225">
            <v>30</v>
          </cell>
          <cell r="N225">
            <v>3</v>
          </cell>
          <cell r="O225">
            <v>0.1</v>
          </cell>
          <cell r="P225">
            <v>2</v>
          </cell>
          <cell r="Q225">
            <v>3</v>
          </cell>
          <cell r="R225">
            <v>38</v>
          </cell>
          <cell r="S225">
            <v>0</v>
          </cell>
          <cell r="T225">
            <v>38</v>
          </cell>
          <cell r="U225"/>
          <cell r="V225">
            <v>6.84</v>
          </cell>
          <cell r="W225">
            <v>0.18</v>
          </cell>
          <cell r="X225">
            <v>44.84</v>
          </cell>
          <cell r="Y225">
            <v>22.42</v>
          </cell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/>
          <cell r="AL225">
            <v>0.89680000000000004</v>
          </cell>
        </row>
        <row r="226">
          <cell r="C226" t="str">
            <v>NOT YET TO GFS</v>
          </cell>
          <cell r="D226" t="str">
            <v>SO</v>
          </cell>
          <cell r="E226" t="str">
            <v>Pineberry Syrup</v>
          </cell>
          <cell r="F226" t="str">
            <v>MONIN</v>
          </cell>
          <cell r="G226" t="str">
            <v>N/A</v>
          </cell>
          <cell r="H226"/>
          <cell r="I226" t="str">
            <v>1L</v>
          </cell>
          <cell r="J226">
            <v>9.25</v>
          </cell>
          <cell r="K226">
            <v>18.5</v>
          </cell>
          <cell r="L226">
            <v>1</v>
          </cell>
          <cell r="M226">
            <v>18.5</v>
          </cell>
          <cell r="N226">
            <v>1.85</v>
          </cell>
          <cell r="O226">
            <v>0.1</v>
          </cell>
          <cell r="P226">
            <v>2</v>
          </cell>
          <cell r="Q226">
            <v>3</v>
          </cell>
          <cell r="R226">
            <v>25.4</v>
          </cell>
          <cell r="S226">
            <v>0</v>
          </cell>
          <cell r="T226">
            <v>25.4</v>
          </cell>
          <cell r="U226"/>
          <cell r="V226">
            <v>4.5719999999999992</v>
          </cell>
          <cell r="W226">
            <v>0.18</v>
          </cell>
          <cell r="X226">
            <v>29.971999999999998</v>
          </cell>
          <cell r="Y226">
            <v>14.985999999999999</v>
          </cell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>
            <v>0.59943999999999997</v>
          </cell>
        </row>
        <row r="227">
          <cell r="C227" t="str">
            <v>NOT YET TO GFS</v>
          </cell>
          <cell r="D227" t="str">
            <v>SO</v>
          </cell>
          <cell r="E227" t="str">
            <v>Arabeschi Lime Paste</v>
          </cell>
          <cell r="F227" t="str">
            <v>PREGEL</v>
          </cell>
          <cell r="G227" t="str">
            <v>N/A</v>
          </cell>
          <cell r="H227">
            <v>6.52</v>
          </cell>
          <cell r="I227" t="str">
            <v>2x3KG</v>
          </cell>
          <cell r="J227">
            <v>125.77500000000001</v>
          </cell>
          <cell r="K227">
            <v>251.55</v>
          </cell>
          <cell r="L227">
            <v>1</v>
          </cell>
          <cell r="M227">
            <v>251.55</v>
          </cell>
          <cell r="N227">
            <v>25.155000000000001</v>
          </cell>
          <cell r="O227">
            <v>0.1</v>
          </cell>
          <cell r="P227">
            <v>2</v>
          </cell>
          <cell r="Q227">
            <v>3</v>
          </cell>
          <cell r="R227">
            <v>281.7</v>
          </cell>
          <cell r="S227">
            <v>1.3926719999999999</v>
          </cell>
          <cell r="T227">
            <v>283.09267199999999</v>
          </cell>
          <cell r="U227"/>
          <cell r="V227">
            <v>50.95668096</v>
          </cell>
          <cell r="W227">
            <v>0.18</v>
          </cell>
          <cell r="X227">
            <v>334.04935295999996</v>
          </cell>
          <cell r="Y227">
            <v>167.02467647999998</v>
          </cell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>
            <v>6.6809870591999996</v>
          </cell>
        </row>
        <row r="228">
          <cell r="C228" t="str">
            <v>NOT YET TO GFS</v>
          </cell>
          <cell r="D228" t="str">
            <v>SO</v>
          </cell>
          <cell r="E228" t="str">
            <v>Arabeschi Nocciolone Crock</v>
          </cell>
          <cell r="F228" t="str">
            <v>PREGEL</v>
          </cell>
          <cell r="G228" t="str">
            <v>N/A</v>
          </cell>
          <cell r="H228">
            <v>6.52</v>
          </cell>
          <cell r="I228" t="str">
            <v>2x3KG</v>
          </cell>
          <cell r="J228">
            <v>76.95</v>
          </cell>
          <cell r="K228">
            <v>153.9</v>
          </cell>
          <cell r="L228">
            <v>1</v>
          </cell>
          <cell r="M228">
            <v>153.9</v>
          </cell>
          <cell r="N228">
            <v>15.39</v>
          </cell>
          <cell r="O228">
            <v>0.1</v>
          </cell>
          <cell r="P228">
            <v>2</v>
          </cell>
          <cell r="Q228">
            <v>3</v>
          </cell>
          <cell r="R228">
            <v>174.3</v>
          </cell>
          <cell r="S228">
            <v>1.3926719999999999</v>
          </cell>
          <cell r="T228">
            <v>175.69267200000002</v>
          </cell>
          <cell r="U228"/>
          <cell r="V228">
            <v>31.624680960000003</v>
          </cell>
          <cell r="W228">
            <v>0.18</v>
          </cell>
          <cell r="X228">
            <v>207.31735296000002</v>
          </cell>
          <cell r="Y228">
            <v>103.65867648000001</v>
          </cell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>
            <v>4.1463470592000009</v>
          </cell>
        </row>
        <row r="229">
          <cell r="C229" t="str">
            <v>NOT YET TO GFS</v>
          </cell>
          <cell r="D229" t="str">
            <v>SO</v>
          </cell>
          <cell r="E229" t="str">
            <v>Cacaopat Paste</v>
          </cell>
          <cell r="F229" t="str">
            <v>PREGEL</v>
          </cell>
          <cell r="G229" t="str">
            <v>N/A</v>
          </cell>
          <cell r="H229">
            <v>13</v>
          </cell>
          <cell r="I229" t="str">
            <v>2x6KG</v>
          </cell>
          <cell r="J229">
            <v>161.965</v>
          </cell>
          <cell r="K229">
            <v>323.93</v>
          </cell>
          <cell r="L229">
            <v>1</v>
          </cell>
          <cell r="M229">
            <v>323.93</v>
          </cell>
          <cell r="N229">
            <v>32.393000000000001</v>
          </cell>
          <cell r="O229">
            <v>0.1</v>
          </cell>
          <cell r="P229">
            <v>2</v>
          </cell>
          <cell r="Q229">
            <v>3</v>
          </cell>
          <cell r="R229">
            <v>361.3</v>
          </cell>
          <cell r="S229">
            <v>2.7768000000000002</v>
          </cell>
          <cell r="T229">
            <v>364.07679999999999</v>
          </cell>
          <cell r="U229"/>
          <cell r="V229">
            <v>65.533823999999996</v>
          </cell>
          <cell r="W229">
            <v>0.18</v>
          </cell>
          <cell r="X229">
            <v>429.61062399999997</v>
          </cell>
          <cell r="Y229">
            <v>214.80531199999999</v>
          </cell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>
            <v>8.5922124799999988</v>
          </cell>
        </row>
        <row r="230">
          <cell r="C230" t="str">
            <v>NOT YET TO GFS</v>
          </cell>
          <cell r="D230" t="str">
            <v>SO</v>
          </cell>
          <cell r="E230" t="str">
            <v>Caramao Mou (Butterscotch) Paste</v>
          </cell>
          <cell r="F230" t="str">
            <v>PREGEL</v>
          </cell>
          <cell r="G230" t="str">
            <v>N/A</v>
          </cell>
          <cell r="H230">
            <v>13</v>
          </cell>
          <cell r="I230" t="str">
            <v>2x6KG</v>
          </cell>
          <cell r="J230">
            <v>175.05</v>
          </cell>
          <cell r="K230">
            <v>350.1</v>
          </cell>
          <cell r="L230">
            <v>1</v>
          </cell>
          <cell r="M230">
            <v>350.1</v>
          </cell>
          <cell r="N230">
            <v>35.010000000000005</v>
          </cell>
          <cell r="O230">
            <v>0.1</v>
          </cell>
          <cell r="P230">
            <v>2</v>
          </cell>
          <cell r="Q230">
            <v>3</v>
          </cell>
          <cell r="R230">
            <v>390.1</v>
          </cell>
          <cell r="S230">
            <v>2.7768000000000002</v>
          </cell>
          <cell r="T230">
            <v>392.8768</v>
          </cell>
          <cell r="U230"/>
          <cell r="V230">
            <v>70.717823999999993</v>
          </cell>
          <cell r="W230">
            <v>0.18</v>
          </cell>
          <cell r="X230">
            <v>463.59462400000001</v>
          </cell>
          <cell r="Y230">
            <v>231.79731200000001</v>
          </cell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>
            <v>9.27189248</v>
          </cell>
        </row>
        <row r="231">
          <cell r="C231" t="str">
            <v>NOT YET TO GFS</v>
          </cell>
          <cell r="D231" t="str">
            <v>SO</v>
          </cell>
          <cell r="E231" t="str">
            <v>Fortefrutto Cherry</v>
          </cell>
          <cell r="F231" t="str">
            <v>PREGEL</v>
          </cell>
          <cell r="G231" t="str">
            <v>N/A</v>
          </cell>
          <cell r="H231">
            <v>6.52</v>
          </cell>
          <cell r="I231" t="str">
            <v>2x3KG</v>
          </cell>
          <cell r="J231">
            <v>90.44</v>
          </cell>
          <cell r="K231">
            <v>180.88</v>
          </cell>
          <cell r="L231">
            <v>1</v>
          </cell>
          <cell r="M231">
            <v>180.88</v>
          </cell>
          <cell r="N231">
            <v>18.088000000000001</v>
          </cell>
          <cell r="O231">
            <v>0.1</v>
          </cell>
          <cell r="P231">
            <v>2</v>
          </cell>
          <cell r="Q231">
            <v>3</v>
          </cell>
          <cell r="R231">
            <v>204</v>
          </cell>
          <cell r="S231">
            <v>1.3926719999999999</v>
          </cell>
          <cell r="T231">
            <v>205.392672</v>
          </cell>
          <cell r="U231"/>
          <cell r="V231">
            <v>36.970680960000003</v>
          </cell>
          <cell r="W231">
            <v>0.18</v>
          </cell>
          <cell r="X231">
            <v>242.36335296000001</v>
          </cell>
          <cell r="Y231">
            <v>121.18167648000001</v>
          </cell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>
            <v>4.8472670592</v>
          </cell>
        </row>
        <row r="232">
          <cell r="C232" t="str">
            <v>NOT YET TO GFS</v>
          </cell>
          <cell r="D232" t="str">
            <v>SO</v>
          </cell>
          <cell r="E232" t="str">
            <v>Fortefrutto Melon Paste</v>
          </cell>
          <cell r="F232" t="str">
            <v>PREGEL</v>
          </cell>
          <cell r="G232" t="str">
            <v>N/A</v>
          </cell>
          <cell r="H232">
            <v>6.52</v>
          </cell>
          <cell r="I232" t="str">
            <v>2x3KG</v>
          </cell>
          <cell r="J232">
            <v>88.85</v>
          </cell>
          <cell r="K232">
            <v>177.7</v>
          </cell>
          <cell r="L232">
            <v>1</v>
          </cell>
          <cell r="M232">
            <v>177.7</v>
          </cell>
          <cell r="N232">
            <v>17.77</v>
          </cell>
          <cell r="O232">
            <v>0.1</v>
          </cell>
          <cell r="P232">
            <v>2</v>
          </cell>
          <cell r="Q232">
            <v>3</v>
          </cell>
          <cell r="R232">
            <v>200.5</v>
          </cell>
          <cell r="S232">
            <v>1.3926719999999999</v>
          </cell>
          <cell r="T232">
            <v>201.892672</v>
          </cell>
          <cell r="U232"/>
          <cell r="V232">
            <v>36.34068096</v>
          </cell>
          <cell r="W232">
            <v>0.18</v>
          </cell>
          <cell r="X232">
            <v>238.23335295999999</v>
          </cell>
          <cell r="Y232">
            <v>119.11667648</v>
          </cell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>
            <v>4.7646670591999998</v>
          </cell>
        </row>
        <row r="233">
          <cell r="C233" t="str">
            <v>NOT YET TO GFS</v>
          </cell>
          <cell r="D233" t="str">
            <v>SO</v>
          </cell>
          <cell r="E233" t="str">
            <v>Fortefrutto Passion Fruit</v>
          </cell>
          <cell r="F233" t="str">
            <v>PREGEL</v>
          </cell>
          <cell r="G233" t="str">
            <v>N/A</v>
          </cell>
          <cell r="H233">
            <v>6.52</v>
          </cell>
          <cell r="I233" t="str">
            <v>2x3KG</v>
          </cell>
          <cell r="J233">
            <v>98.44</v>
          </cell>
          <cell r="K233">
            <v>196.88</v>
          </cell>
          <cell r="L233">
            <v>1</v>
          </cell>
          <cell r="M233">
            <v>196.88</v>
          </cell>
          <cell r="N233">
            <v>19.688000000000002</v>
          </cell>
          <cell r="O233">
            <v>0.10000000000000002</v>
          </cell>
          <cell r="P233">
            <v>2</v>
          </cell>
          <cell r="Q233">
            <v>3</v>
          </cell>
          <cell r="R233">
            <v>221.6</v>
          </cell>
          <cell r="S233">
            <v>1.3926719999999999</v>
          </cell>
          <cell r="T233">
            <v>222.992672</v>
          </cell>
          <cell r="U233"/>
          <cell r="V233">
            <v>40.138680959999995</v>
          </cell>
          <cell r="W233">
            <v>0.18</v>
          </cell>
          <cell r="X233">
            <v>263.13135296000002</v>
          </cell>
          <cell r="Y233">
            <v>131.56567648000001</v>
          </cell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>
            <v>5.2626270592000006</v>
          </cell>
        </row>
        <row r="234">
          <cell r="C234" t="str">
            <v>NOT YET TO GFS</v>
          </cell>
          <cell r="D234" t="str">
            <v>SO</v>
          </cell>
          <cell r="E234" t="str">
            <v>Fortefrutto Pomegranate</v>
          </cell>
          <cell r="F234" t="str">
            <v>PREGEL</v>
          </cell>
          <cell r="G234" t="str">
            <v>N/A</v>
          </cell>
          <cell r="H234">
            <v>6.52</v>
          </cell>
          <cell r="I234" t="str">
            <v>2x3KG</v>
          </cell>
          <cell r="J234">
            <v>93.084999999999994</v>
          </cell>
          <cell r="K234">
            <v>186.17</v>
          </cell>
          <cell r="L234">
            <v>1</v>
          </cell>
          <cell r="M234">
            <v>186.17</v>
          </cell>
          <cell r="N234">
            <v>18.617000000000001</v>
          </cell>
          <cell r="O234">
            <v>0.1</v>
          </cell>
          <cell r="P234">
            <v>2</v>
          </cell>
          <cell r="Q234">
            <v>3</v>
          </cell>
          <cell r="R234">
            <v>209.8</v>
          </cell>
          <cell r="S234">
            <v>1.3926719999999999</v>
          </cell>
          <cell r="T234">
            <v>211.19267200000002</v>
          </cell>
          <cell r="U234"/>
          <cell r="V234">
            <v>38.01468096</v>
          </cell>
          <cell r="W234">
            <v>0.18</v>
          </cell>
          <cell r="X234">
            <v>249.20735296000001</v>
          </cell>
          <cell r="Y234">
            <v>124.60367648</v>
          </cell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>
            <v>4.9841470592000006</v>
          </cell>
        </row>
        <row r="235">
          <cell r="C235" t="str">
            <v>NOT YET TO GFS</v>
          </cell>
          <cell r="D235" t="str">
            <v>SO</v>
          </cell>
          <cell r="E235" t="str">
            <v>Jolly Rancher Blue Raspberry Sorbet Powder</v>
          </cell>
          <cell r="F235" t="str">
            <v>PREGEL</v>
          </cell>
          <cell r="G235" t="str">
            <v>N/A</v>
          </cell>
          <cell r="H235">
            <v>15.146000000000001</v>
          </cell>
          <cell r="I235" t="str">
            <v>12X1.212KG</v>
          </cell>
          <cell r="J235">
            <v>18.918333333333333</v>
          </cell>
          <cell r="K235">
            <v>227.02</v>
          </cell>
          <cell r="L235">
            <v>1</v>
          </cell>
          <cell r="M235">
            <v>227.02</v>
          </cell>
          <cell r="N235">
            <v>22.702000000000002</v>
          </cell>
          <cell r="O235">
            <v>0.1</v>
          </cell>
          <cell r="P235">
            <v>2</v>
          </cell>
          <cell r="Q235">
            <v>3</v>
          </cell>
          <cell r="R235">
            <v>254.7</v>
          </cell>
          <cell r="S235">
            <v>3.2351856000000003</v>
          </cell>
          <cell r="T235">
            <v>257.93518560000001</v>
          </cell>
          <cell r="U235"/>
          <cell r="V235">
            <v>46.428333408</v>
          </cell>
          <cell r="W235">
            <v>0.18</v>
          </cell>
          <cell r="X235">
            <v>304.36351900800003</v>
          </cell>
          <cell r="Y235">
            <v>25.363626584000002</v>
          </cell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>
            <v>6.0872703801600005</v>
          </cell>
        </row>
        <row r="236">
          <cell r="C236" t="str">
            <v>NOT YET TO GFS</v>
          </cell>
          <cell r="D236" t="str">
            <v>SO</v>
          </cell>
          <cell r="E236" t="str">
            <v>Jolly Rancher Cherry Sorbet Powder</v>
          </cell>
          <cell r="F236" t="str">
            <v>PREGEL</v>
          </cell>
          <cell r="G236" t="str">
            <v>N/A</v>
          </cell>
          <cell r="H236">
            <v>15.146000000000001</v>
          </cell>
          <cell r="I236" t="str">
            <v>12X1.212KG</v>
          </cell>
          <cell r="J236">
            <v>18.918333333333333</v>
          </cell>
          <cell r="K236">
            <v>227.02</v>
          </cell>
          <cell r="L236">
            <v>1</v>
          </cell>
          <cell r="M236">
            <v>227.02</v>
          </cell>
          <cell r="N236">
            <v>22.702000000000002</v>
          </cell>
          <cell r="O236">
            <v>0.1</v>
          </cell>
          <cell r="P236">
            <v>2</v>
          </cell>
          <cell r="Q236">
            <v>3</v>
          </cell>
          <cell r="R236">
            <v>254.7</v>
          </cell>
          <cell r="S236">
            <v>3.2351856000000003</v>
          </cell>
          <cell r="T236">
            <v>257.93518560000001</v>
          </cell>
          <cell r="U236"/>
          <cell r="V236">
            <v>46.428333408</v>
          </cell>
          <cell r="W236">
            <v>0.18</v>
          </cell>
          <cell r="X236">
            <v>304.36351900800003</v>
          </cell>
          <cell r="Y236">
            <v>25.363626584000002</v>
          </cell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>
            <v>6.0872703801600005</v>
          </cell>
        </row>
        <row r="237">
          <cell r="C237" t="str">
            <v>NOT YET TO GFS</v>
          </cell>
          <cell r="D237" t="str">
            <v>SO</v>
          </cell>
          <cell r="E237" t="str">
            <v>Lemon Crumbole</v>
          </cell>
          <cell r="F237" t="str">
            <v>PREGEL</v>
          </cell>
          <cell r="G237" t="str">
            <v>N/A</v>
          </cell>
          <cell r="H237">
            <v>7.5</v>
          </cell>
          <cell r="I237" t="str">
            <v>2x3.5KG</v>
          </cell>
          <cell r="J237">
            <v>96.3</v>
          </cell>
          <cell r="K237">
            <v>192.6</v>
          </cell>
          <cell r="L237">
            <v>1</v>
          </cell>
          <cell r="M237">
            <v>192.6</v>
          </cell>
          <cell r="N237">
            <v>19.260000000000002</v>
          </cell>
          <cell r="O237">
            <v>0.1</v>
          </cell>
          <cell r="P237">
            <v>2</v>
          </cell>
          <cell r="Q237">
            <v>3</v>
          </cell>
          <cell r="R237">
            <v>216.9</v>
          </cell>
          <cell r="S237">
            <v>1.6020000000000001</v>
          </cell>
          <cell r="T237">
            <v>218.50200000000001</v>
          </cell>
          <cell r="U237"/>
          <cell r="V237">
            <v>39.330359999999999</v>
          </cell>
          <cell r="W237">
            <v>0.18</v>
          </cell>
          <cell r="X237">
            <v>257.83235999999999</v>
          </cell>
          <cell r="Y237">
            <v>128.91618</v>
          </cell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>
            <v>5.1566472000000001</v>
          </cell>
        </row>
        <row r="238">
          <cell r="C238" t="str">
            <v>NOT YET TO GFS</v>
          </cell>
          <cell r="D238" t="str">
            <v>SO</v>
          </cell>
          <cell r="E238" t="str">
            <v>Pannacrema Lemon</v>
          </cell>
          <cell r="F238" t="str">
            <v>PREGEL</v>
          </cell>
          <cell r="G238" t="str">
            <v>N/A</v>
          </cell>
          <cell r="H238">
            <v>6.52</v>
          </cell>
          <cell r="I238" t="str">
            <v>6x1KG</v>
          </cell>
          <cell r="J238">
            <v>34.35</v>
          </cell>
          <cell r="K238">
            <v>206.1</v>
          </cell>
          <cell r="L238">
            <v>1</v>
          </cell>
          <cell r="M238">
            <v>206.1</v>
          </cell>
          <cell r="N238">
            <v>20.61</v>
          </cell>
          <cell r="O238">
            <v>0.1</v>
          </cell>
          <cell r="P238">
            <v>2</v>
          </cell>
          <cell r="Q238">
            <v>3</v>
          </cell>
          <cell r="R238">
            <v>231.7</v>
          </cell>
          <cell r="S238">
            <v>1.3926719999999999</v>
          </cell>
          <cell r="T238">
            <v>233.09267199999999</v>
          </cell>
          <cell r="U238"/>
          <cell r="V238">
            <v>41.95668096</v>
          </cell>
          <cell r="W238">
            <v>0.18</v>
          </cell>
          <cell r="X238">
            <v>275.04935295999996</v>
          </cell>
          <cell r="Y238">
            <v>45.841558826666663</v>
          </cell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>
            <v>5.500987059199999</v>
          </cell>
        </row>
        <row r="239">
          <cell r="C239" t="str">
            <v>NOT YET TO GFS</v>
          </cell>
          <cell r="D239" t="str">
            <v>SO</v>
          </cell>
          <cell r="E239" t="str">
            <v>Pannacrema Lychee</v>
          </cell>
          <cell r="F239" t="str">
            <v>PREGEL</v>
          </cell>
          <cell r="G239" t="str">
            <v>N/A</v>
          </cell>
          <cell r="H239">
            <v>7.1000000000000005</v>
          </cell>
          <cell r="I239" t="str">
            <v>6x1.1KG</v>
          </cell>
          <cell r="J239">
            <v>33.784666666666666</v>
          </cell>
          <cell r="K239">
            <v>202.708</v>
          </cell>
          <cell r="L239">
            <v>1</v>
          </cell>
          <cell r="M239">
            <v>202.708</v>
          </cell>
          <cell r="N239">
            <v>20.270800000000001</v>
          </cell>
          <cell r="O239">
            <v>0.1</v>
          </cell>
          <cell r="P239">
            <v>2</v>
          </cell>
          <cell r="Q239">
            <v>3</v>
          </cell>
          <cell r="R239">
            <v>228</v>
          </cell>
          <cell r="S239">
            <v>1.5165600000000001</v>
          </cell>
          <cell r="T239">
            <v>229.51656</v>
          </cell>
          <cell r="U239"/>
          <cell r="V239">
            <v>41.312980799999998</v>
          </cell>
          <cell r="W239">
            <v>0.18</v>
          </cell>
          <cell r="X239">
            <v>270.82954080000002</v>
          </cell>
          <cell r="Y239">
            <v>33.853692600000002</v>
          </cell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>
            <v>5.4165908160000003</v>
          </cell>
        </row>
        <row r="240">
          <cell r="C240" t="str">
            <v>NOT YET TO GFS</v>
          </cell>
          <cell r="D240" t="str">
            <v>SO</v>
          </cell>
          <cell r="E240" t="str">
            <v>Setagel-Vellutina sorbitol paste</v>
          </cell>
          <cell r="F240" t="str">
            <v>PREGEL</v>
          </cell>
          <cell r="G240" t="str">
            <v>N/A</v>
          </cell>
          <cell r="H240">
            <v>4.9895220037920369</v>
          </cell>
          <cell r="I240" t="str">
            <v>2x2.5KG</v>
          </cell>
          <cell r="J240">
            <v>47.7</v>
          </cell>
          <cell r="K240">
            <v>95.4</v>
          </cell>
          <cell r="L240">
            <v>1</v>
          </cell>
          <cell r="M240">
            <v>95.4</v>
          </cell>
          <cell r="N240">
            <v>9.5400000000000009</v>
          </cell>
          <cell r="O240">
            <v>0.1</v>
          </cell>
          <cell r="P240">
            <v>2</v>
          </cell>
          <cell r="Q240">
            <v>3</v>
          </cell>
          <cell r="R240">
            <v>109.9</v>
          </cell>
          <cell r="S240">
            <v>1.0657619000099792</v>
          </cell>
          <cell r="T240">
            <v>110.96576190000998</v>
          </cell>
          <cell r="U240"/>
          <cell r="V240">
            <v>19.973837142001795</v>
          </cell>
          <cell r="W240">
            <v>0.18</v>
          </cell>
          <cell r="X240">
            <v>130.93959904201176</v>
          </cell>
          <cell r="Y240">
            <v>65.469799521005882</v>
          </cell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>
            <v>2.6187919808402351</v>
          </cell>
        </row>
        <row r="241">
          <cell r="C241" t="str">
            <v>NOT YET TO GFS</v>
          </cell>
          <cell r="D241" t="str">
            <v>SO</v>
          </cell>
          <cell r="E241" t="str">
            <v>White Chocolate Crunchy Coating</v>
          </cell>
          <cell r="F241" t="str">
            <v>PREGEL</v>
          </cell>
          <cell r="G241" t="str">
            <v>N/A</v>
          </cell>
          <cell r="H241">
            <v>4.9895220037920369</v>
          </cell>
          <cell r="I241" t="str">
            <v>2x2.5KG</v>
          </cell>
          <cell r="J241">
            <v>96.3</v>
          </cell>
          <cell r="K241">
            <v>192.6</v>
          </cell>
          <cell r="L241">
            <v>1</v>
          </cell>
          <cell r="M241">
            <v>192.6</v>
          </cell>
          <cell r="N241">
            <v>19.260000000000002</v>
          </cell>
          <cell r="O241">
            <v>0.1</v>
          </cell>
          <cell r="P241">
            <v>2</v>
          </cell>
          <cell r="Q241">
            <v>3</v>
          </cell>
          <cell r="R241">
            <v>216.9</v>
          </cell>
          <cell r="S241">
            <v>1.0657619000099792</v>
          </cell>
          <cell r="T241">
            <v>217.96576190000999</v>
          </cell>
          <cell r="U241"/>
          <cell r="V241">
            <v>39.233837142001796</v>
          </cell>
          <cell r="W241">
            <v>0.18</v>
          </cell>
          <cell r="X241">
            <v>257.19959904201181</v>
          </cell>
          <cell r="Y241">
            <v>128.59979952100591</v>
          </cell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>
            <v>5.1439919808402363</v>
          </cell>
        </row>
        <row r="242">
          <cell r="C242" t="str">
            <v>NOT YET TO GFS</v>
          </cell>
          <cell r="D242" t="str">
            <v>SO</v>
          </cell>
          <cell r="E242" t="str">
            <v>Strawberry Coriandolina Coating</v>
          </cell>
          <cell r="F242" t="str">
            <v>PREGEL (REQ FCST)</v>
          </cell>
          <cell r="G242" t="str">
            <v>N/A</v>
          </cell>
          <cell r="H242">
            <v>6.52</v>
          </cell>
          <cell r="I242" t="str">
            <v>2x3KG</v>
          </cell>
          <cell r="J242">
            <v>59.655000000000001</v>
          </cell>
          <cell r="K242">
            <v>119.31</v>
          </cell>
          <cell r="L242">
            <v>1</v>
          </cell>
          <cell r="M242">
            <v>119.31</v>
          </cell>
          <cell r="N242">
            <v>11.931000000000001</v>
          </cell>
          <cell r="O242">
            <v>0.1</v>
          </cell>
          <cell r="P242">
            <v>2</v>
          </cell>
          <cell r="Q242">
            <v>3</v>
          </cell>
          <cell r="R242">
            <v>136.19999999999999</v>
          </cell>
          <cell r="S242">
            <v>1.3926719999999999</v>
          </cell>
          <cell r="T242">
            <v>137.59267199999999</v>
          </cell>
          <cell r="U242"/>
          <cell r="V242">
            <v>24.766680959999999</v>
          </cell>
          <cell r="W242">
            <v>0.18</v>
          </cell>
          <cell r="X242">
            <v>162.35935296</v>
          </cell>
          <cell r="Y242">
            <v>81.179676479999998</v>
          </cell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>
            <v>3.2471870591999998</v>
          </cell>
        </row>
        <row r="243">
          <cell r="C243" t="str">
            <v>NOT YET TO GFS</v>
          </cell>
          <cell r="D243" t="str">
            <v>SO</v>
          </cell>
          <cell r="E243" t="str">
            <v>Individual Wrapped Plant Fiber Straw 8*210mm</v>
          </cell>
          <cell r="F243" t="str">
            <v>STRAW MATTERS</v>
          </cell>
          <cell r="G243" t="str">
            <v>N/A</v>
          </cell>
          <cell r="H243">
            <v>3.4</v>
          </cell>
          <cell r="I243">
            <v>1400</v>
          </cell>
          <cell r="J243">
            <v>4.2900000000000001E-2</v>
          </cell>
          <cell r="K243">
            <v>60.06</v>
          </cell>
          <cell r="L243">
            <v>1</v>
          </cell>
          <cell r="M243">
            <v>60.06</v>
          </cell>
          <cell r="N243">
            <v>6.0060000000000002</v>
          </cell>
          <cell r="O243">
            <v>0.1</v>
          </cell>
          <cell r="P243">
            <v>2</v>
          </cell>
          <cell r="Q243">
            <v>3</v>
          </cell>
          <cell r="R243">
            <v>71.099999999999994</v>
          </cell>
          <cell r="S243">
            <v>0.72624</v>
          </cell>
          <cell r="T243">
            <v>71.826239999999999</v>
          </cell>
          <cell r="U243"/>
          <cell r="V243">
            <v>12.928723199999999</v>
          </cell>
          <cell r="W243">
            <v>0.18</v>
          </cell>
          <cell r="X243">
            <v>84.754963199999992</v>
          </cell>
          <cell r="Y243">
            <v>6.0539259428571419E-2</v>
          </cell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>
            <v>1.6950992639999998</v>
          </cell>
        </row>
        <row r="244">
          <cell r="C244" t="str">
            <v/>
          </cell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</row>
        <row r="245">
          <cell r="C245">
            <v>1165166</v>
          </cell>
          <cell r="D245"/>
          <cell r="E245" t="str">
            <v>ICE CREAM VANILLA 10PCT</v>
          </cell>
          <cell r="F245" t="str">
            <v>GFS</v>
          </cell>
          <cell r="G245" t="str">
            <v>N/A</v>
          </cell>
          <cell r="H245"/>
          <cell r="I245" t="str">
            <v>10PCT</v>
          </cell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 t="str">
            <v>ADDED $3.50</v>
          </cell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 t="e">
            <v>#VALUE!</v>
          </cell>
        </row>
        <row r="246">
          <cell r="C246">
            <v>1165167</v>
          </cell>
          <cell r="D246"/>
          <cell r="E246" t="str">
            <v>ICE CREAM CHOCOLATE 10PCT</v>
          </cell>
          <cell r="F246" t="str">
            <v>GFS</v>
          </cell>
          <cell r="G246" t="str">
            <v>N/A</v>
          </cell>
          <cell r="H246"/>
          <cell r="I246" t="str">
            <v>10PCT</v>
          </cell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 t="str">
            <v>ADDED $3.50</v>
          </cell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/>
          <cell r="AL246" t="e">
            <v>#VALUE!</v>
          </cell>
        </row>
        <row r="247">
          <cell r="C247">
            <v>1165169</v>
          </cell>
          <cell r="D247"/>
          <cell r="E247" t="str">
            <v>ICE CREAM STRAWB 10PCT</v>
          </cell>
          <cell r="F247" t="str">
            <v>GFS</v>
          </cell>
          <cell r="G247" t="str">
            <v>N/A</v>
          </cell>
          <cell r="H247"/>
          <cell r="I247" t="str">
            <v>10PCT</v>
          </cell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 t="str">
            <v>ADDED $4.50</v>
          </cell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 t="e">
            <v>#VALUE!</v>
          </cell>
        </row>
        <row r="248">
          <cell r="C248">
            <v>1165174</v>
          </cell>
          <cell r="D248"/>
          <cell r="E248" t="str">
            <v>ICE CREAM COOKIES&amp;CREAM 10PCT</v>
          </cell>
          <cell r="F248" t="str">
            <v>GFS</v>
          </cell>
          <cell r="G248" t="str">
            <v>N/A</v>
          </cell>
          <cell r="H248"/>
          <cell r="I248" t="str">
            <v>10PCT</v>
          </cell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 t="str">
            <v>ADDED $4.50</v>
          </cell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/>
          <cell r="AL248" t="e">
            <v>#VALUE!</v>
          </cell>
        </row>
        <row r="249">
          <cell r="C249">
            <v>1178518</v>
          </cell>
          <cell r="D249"/>
          <cell r="E249" t="str">
            <v>ICE CREAM CAPTAIN CYCLONE 10PCT</v>
          </cell>
          <cell r="F249" t="str">
            <v>CENTRAL SMITH</v>
          </cell>
          <cell r="G249" t="str">
            <v>N/A</v>
          </cell>
          <cell r="H249"/>
          <cell r="I249" t="str">
            <v>10PCT</v>
          </cell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 t="str">
            <v>ADDED $3.50</v>
          </cell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 t="e">
            <v>#VALUE!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C6CC-22F6-4FF6-8EEF-450DB30ABA9F}">
  <sheetPr>
    <tabColor rgb="FFC00000"/>
  </sheetPr>
  <dimension ref="A1:AA92"/>
  <sheetViews>
    <sheetView tabSelected="1" zoomScale="75" zoomScaleNormal="75" workbookViewId="0">
      <pane xSplit="7" ySplit="3" topLeftCell="H4" activePane="bottomRight" state="frozen"/>
      <selection pane="topRight" activeCell="D1" sqref="D1"/>
      <selection pane="bottomLeft" activeCell="A4" sqref="A4"/>
      <selection pane="bottomRight" activeCell="G24" sqref="G24"/>
    </sheetView>
  </sheetViews>
  <sheetFormatPr defaultColWidth="9" defaultRowHeight="14.4" x14ac:dyDescent="0.3"/>
  <cols>
    <col min="6" max="6" width="15.6640625" customWidth="1"/>
    <col min="7" max="8" width="35.6640625" customWidth="1"/>
    <col min="9" max="9" width="12.6640625" customWidth="1"/>
    <col min="10" max="10" width="15.6640625" style="1" customWidth="1"/>
    <col min="11" max="12" width="15.6640625" customWidth="1"/>
    <col min="14" max="15" width="15.6640625" customWidth="1"/>
    <col min="16" max="16" width="50.6640625" customWidth="1"/>
    <col min="17" max="18" width="3.6640625" customWidth="1"/>
    <col min="19" max="27" width="30.6640625" customWidth="1"/>
  </cols>
  <sheetData>
    <row r="1" spans="1:27" ht="18" x14ac:dyDescent="0.35">
      <c r="A1" t="s">
        <v>114</v>
      </c>
      <c r="F1" s="60" t="s">
        <v>150</v>
      </c>
      <c r="G1" s="61"/>
      <c r="H1" s="61"/>
      <c r="I1" s="61"/>
      <c r="J1" s="62"/>
      <c r="K1" s="62"/>
      <c r="L1" s="62"/>
      <c r="M1" s="61"/>
      <c r="N1" s="61"/>
      <c r="O1" s="61"/>
      <c r="P1" s="61"/>
    </row>
    <row r="2" spans="1:27" x14ac:dyDescent="0.3">
      <c r="K2" s="1"/>
      <c r="L2" s="1"/>
      <c r="M2" s="17" t="s">
        <v>21</v>
      </c>
      <c r="N2" s="18">
        <f>'[1]Product Cost'!$S$2</f>
        <v>45574</v>
      </c>
    </row>
    <row r="3" spans="1:27" ht="30" customHeight="1" x14ac:dyDescent="0.3">
      <c r="B3" s="51" t="s">
        <v>146</v>
      </c>
      <c r="C3" s="51" t="s">
        <v>147</v>
      </c>
      <c r="D3" s="51" t="s">
        <v>148</v>
      </c>
      <c r="E3" s="51" t="s">
        <v>149</v>
      </c>
      <c r="F3" s="39" t="s">
        <v>18</v>
      </c>
      <c r="G3" s="41" t="s">
        <v>2</v>
      </c>
      <c r="H3" s="41" t="s">
        <v>3</v>
      </c>
      <c r="I3" s="41" t="s">
        <v>4</v>
      </c>
      <c r="J3" s="41" t="s">
        <v>5</v>
      </c>
      <c r="K3" s="41" t="s">
        <v>1</v>
      </c>
      <c r="L3" s="41" t="s">
        <v>6</v>
      </c>
      <c r="M3" s="41" t="s">
        <v>7</v>
      </c>
      <c r="N3" s="41" t="s">
        <v>8</v>
      </c>
      <c r="O3" s="40" t="s">
        <v>22</v>
      </c>
      <c r="P3" s="41" t="s">
        <v>19</v>
      </c>
      <c r="R3" s="2"/>
      <c r="S3" s="39" t="str">
        <f ca="1">'Syrup Mixture'!A2</f>
        <v>Syrup Mixture</v>
      </c>
      <c r="T3" s="39" t="str">
        <f ca="1">'Premade Toppings'!A2</f>
        <v>Premade Toppings</v>
      </c>
      <c r="U3" s="39" t="str">
        <f ca="1">'Fresh Brewed Tea'!A2</f>
        <v>Fresh Brewed Tea</v>
      </c>
      <c r="V3" s="39" t="str">
        <f ca="1">'Milk Tea'!A2</f>
        <v>Milk Tea</v>
      </c>
      <c r="W3" s="39" t="str">
        <f ca="1">'Signature COLD'!A2</f>
        <v>Signature COLD</v>
      </c>
      <c r="X3" s="39" t="str">
        <f ca="1">'Signature HOT'!A2</f>
        <v>Signature HOT</v>
      </c>
      <c r="Y3" s="39" t="str">
        <f ca="1">'Popping Soda'!A2</f>
        <v>Popping Soda</v>
      </c>
      <c r="Z3" s="39" t="str">
        <f ca="1">Slush!A2</f>
        <v>Slush</v>
      </c>
      <c r="AA3" s="39" t="str">
        <f ca="1">Toppings!A2</f>
        <v>Toppings</v>
      </c>
    </row>
    <row r="4" spans="1:27" ht="18.75" customHeight="1" x14ac:dyDescent="0.35">
      <c r="A4" s="49"/>
      <c r="B4" s="47"/>
      <c r="C4" s="47"/>
      <c r="D4" s="47"/>
      <c r="E4" s="47" t="str">
        <f>IFERROR(VLOOKUP(L4,'[2]GFS EFFECTIVE 05-15-2023'!$C:$AL,22,FALSE),"")</f>
        <v/>
      </c>
      <c r="F4" s="16" t="s">
        <v>87</v>
      </c>
      <c r="G4" s="13"/>
      <c r="H4" s="13"/>
      <c r="I4" s="6"/>
      <c r="J4" s="6" t="s">
        <v>10</v>
      </c>
      <c r="K4" s="6"/>
      <c r="L4" s="6"/>
      <c r="M4" s="6"/>
      <c r="N4" s="15"/>
      <c r="O4" s="28"/>
      <c r="P4" s="10"/>
      <c r="R4" s="14" t="str">
        <f t="shared" ref="R4:R12" si="0">IF(AND(S4="",T4="",U4="",V4="",W4="",X4="",Y4="",Z4="",AA4=""),"","X")</f>
        <v/>
      </c>
      <c r="S4" s="14" t="str">
        <f>IFERROR(VLOOKUP(G4,'Syrup Mixture'!D:D,1,FALSE),"")</f>
        <v/>
      </c>
      <c r="T4" s="14" t="str">
        <f>IFERROR(VLOOKUP(G4,'Premade Toppings'!D:D,1,FALSE),"")</f>
        <v/>
      </c>
      <c r="U4" s="14" t="str">
        <f>IFERROR(VLOOKUP(G4,'Fresh Brewed Tea'!D:D,1,FALSE),"")</f>
        <v/>
      </c>
      <c r="V4" s="14" t="str">
        <f>IFERROR(VLOOKUP(G4,'Milk Tea'!D:D,1,FALSE),"")</f>
        <v/>
      </c>
      <c r="W4" s="14" t="str">
        <f>IFERROR(VLOOKUP(G4,'Signature COLD'!D:D,1,FALSE),"")</f>
        <v/>
      </c>
      <c r="X4" s="14" t="str">
        <f>IFERROR(VLOOKUP(G4,'Signature HOT'!D:D,1,FALSE),"")</f>
        <v/>
      </c>
      <c r="Y4" s="14" t="str">
        <f>IFERROR(VLOOKUP(G4,'Popping Soda'!D:D,1,FALSE),"")</f>
        <v/>
      </c>
      <c r="Z4" s="14" t="str">
        <f>IFERROR(VLOOKUP(G4,Slush!D:D,1,FALSE),"")</f>
        <v/>
      </c>
      <c r="AA4" s="14" t="str">
        <f>IFERROR(VLOOKUP(G4,Toppings!C:C,1,FALSE),"")</f>
        <v/>
      </c>
    </row>
    <row r="5" spans="1:27" ht="15" customHeight="1" x14ac:dyDescent="0.3">
      <c r="B5" s="47"/>
      <c r="C5" s="47"/>
      <c r="D5" s="47"/>
      <c r="E5" s="47" t="str">
        <f>IFERROR(VLOOKUP(L5,'[2]GFS EFFECTIVE 05-15-2023'!$C:$AL,22,FALSE),"")</f>
        <v/>
      </c>
      <c r="F5" s="11" t="str">
        <f>_xlfn.XLOOKUP($G5,'[1]Product Cost'!$L:$L,'[1]Product Cost'!$K:$K)</f>
        <v>00193</v>
      </c>
      <c r="G5" s="12" t="s">
        <v>99</v>
      </c>
      <c r="H5" s="9" t="str">
        <f>_xlfn.XLOOKUP($G5,'[1]Product Cost'!$L:$L,'[1]Product Cost'!$M:$M)</f>
        <v>ALASKO</v>
      </c>
      <c r="I5" s="9" t="str">
        <f>_xlfn.XLOOKUP($G5,'[1]Product Cost'!$L:$L,'[1]Product Cost'!$N:$N)</f>
        <v>GFS</v>
      </c>
      <c r="J5" s="9" t="str">
        <f>_xlfn.XLOOKUP($G5,'[1]Product Cost'!$L:$L,'[1]Product Cost'!$O:$O)</f>
        <v>1051894</v>
      </c>
      <c r="K5" s="9" t="str">
        <f>_xlfn.XLOOKUP($G5,'[1]Product Cost'!$L:$L,'[1]Product Cost'!$P:$P)</f>
        <v>1X10KG</v>
      </c>
      <c r="L5" s="71">
        <f>_xlfn.XLOOKUP($G5,'[1]Product Cost'!$L:$L,'[1]Product Cost'!$Q:$Q)</f>
        <v>10000</v>
      </c>
      <c r="M5" s="9" t="str">
        <f>_xlfn.XLOOKUP($G5,'[1]Product Cost'!$L:$L,'[1]Product Cost'!$R:$R)</f>
        <v>g</v>
      </c>
      <c r="N5" s="72">
        <f>_xlfn.XLOOKUP($G5,'[1]Product Cost'!$L:$L,'[1]Product Cost'!$S:$S)</f>
        <v>39.93</v>
      </c>
      <c r="O5" s="73">
        <f>_xlfn.XLOOKUP($G5,'[1]Product Cost'!$L:$L,'[1]Product Cost'!$T:$T)</f>
        <v>3.993E-3</v>
      </c>
      <c r="P5" s="12"/>
      <c r="R5" s="2" t="str">
        <f t="shared" si="0"/>
        <v>X</v>
      </c>
      <c r="S5" s="2" t="str">
        <f>IFERROR(VLOOKUP(G5,'Syrup Mixture'!D:D,1,FALSE),"")</f>
        <v/>
      </c>
      <c r="T5" s="2" t="str">
        <f>IFERROR(VLOOKUP(G5,'Premade Toppings'!D:D,1,FALSE),"")</f>
        <v/>
      </c>
      <c r="U5" s="2" t="str">
        <f>IFERROR(VLOOKUP(G5,'Fresh Brewed Tea'!D:D,1,FALSE),"")</f>
        <v/>
      </c>
      <c r="V5" s="2" t="str">
        <f>IFERROR(VLOOKUP(G5,'Milk Tea'!D:D,1,FALSE),"")</f>
        <v/>
      </c>
      <c r="W5" s="2" t="str">
        <f>IFERROR(VLOOKUP(G5,'Signature COLD'!D:D,1,FALSE),"")</f>
        <v/>
      </c>
      <c r="X5" s="2" t="str">
        <f>IFERROR(VLOOKUP(G5,'Signature HOT'!D:D,1,FALSE),"")</f>
        <v/>
      </c>
      <c r="Y5" s="2" t="str">
        <f>IFERROR(VLOOKUP(G5,'Popping Soda'!D:D,1,FALSE),"")</f>
        <v/>
      </c>
      <c r="Z5" s="2" t="str">
        <f>IFERROR(VLOOKUP(G5,Slush!D:D,1,FALSE),"")</f>
        <v>IQF Banana</v>
      </c>
      <c r="AA5" s="2" t="str">
        <f>IFERROR(VLOOKUP(G5,Toppings!C:C,1,FALSE),"")</f>
        <v/>
      </c>
    </row>
    <row r="6" spans="1:27" ht="15" customHeight="1" x14ac:dyDescent="0.3">
      <c r="B6" s="47"/>
      <c r="C6" s="47"/>
      <c r="D6" s="47"/>
      <c r="E6" s="47" t="str">
        <f>IFERROR(VLOOKUP(L6,'[2]GFS EFFECTIVE 05-15-2023'!$C:$AL,22,FALSE),"")</f>
        <v/>
      </c>
      <c r="F6" s="11" t="str">
        <f>_xlfn.XLOOKUP($G6,'[1]Product Cost'!$L:$L,'[1]Product Cost'!$K:$K)</f>
        <v>00202</v>
      </c>
      <c r="G6" s="12" t="s">
        <v>94</v>
      </c>
      <c r="H6" s="9" t="str">
        <f>_xlfn.XLOOKUP($G6,'[1]Product Cost'!$L:$L,'[1]Product Cost'!$M:$M)</f>
        <v>ALASKO</v>
      </c>
      <c r="I6" s="9" t="str">
        <f>_xlfn.XLOOKUP($G6,'[1]Product Cost'!$L:$L,'[1]Product Cost'!$N:$N)</f>
        <v>GFS</v>
      </c>
      <c r="J6" s="9" t="str">
        <f>_xlfn.XLOOKUP($G6,'[1]Product Cost'!$L:$L,'[1]Product Cost'!$O:$O)</f>
        <v>2022148</v>
      </c>
      <c r="K6" s="9" t="str">
        <f>_xlfn.XLOOKUP($G6,'[1]Product Cost'!$L:$L,'[1]Product Cost'!$P:$P)</f>
        <v>2X2.5KG</v>
      </c>
      <c r="L6" s="71">
        <f>_xlfn.XLOOKUP($G6,'[1]Product Cost'!$L:$L,'[1]Product Cost'!$Q:$Q)</f>
        <v>5000</v>
      </c>
      <c r="M6" s="9" t="str">
        <f>_xlfn.XLOOKUP($G6,'[1]Product Cost'!$L:$L,'[1]Product Cost'!$R:$R)</f>
        <v>g</v>
      </c>
      <c r="N6" s="72">
        <f>_xlfn.XLOOKUP($G6,'[1]Product Cost'!$L:$L,'[1]Product Cost'!$S:$S)</f>
        <v>33.880000000000003</v>
      </c>
      <c r="O6" s="73">
        <f>_xlfn.XLOOKUP($G6,'[1]Product Cost'!$L:$L,'[1]Product Cost'!$T:$T)</f>
        <v>6.7760000000000008E-3</v>
      </c>
      <c r="P6" s="12"/>
      <c r="R6" s="2" t="str">
        <f t="shared" si="0"/>
        <v>X</v>
      </c>
      <c r="S6" s="2" t="str">
        <f>IFERROR(VLOOKUP(G6,'Syrup Mixture'!D:D,1,FALSE),"")</f>
        <v/>
      </c>
      <c r="T6" s="2" t="str">
        <f>IFERROR(VLOOKUP(G6,'Premade Toppings'!D:D,1,FALSE),"")</f>
        <v/>
      </c>
      <c r="U6" s="2" t="str">
        <f>IFERROR(VLOOKUP(G6,'Fresh Brewed Tea'!D:D,1,FALSE),"")</f>
        <v/>
      </c>
      <c r="V6" s="2" t="str">
        <f>IFERROR(VLOOKUP(G6,'Milk Tea'!D:D,1,FALSE),"")</f>
        <v/>
      </c>
      <c r="W6" s="2" t="str">
        <f>IFERROR(VLOOKUP(G6,'Signature COLD'!D:D,1,FALSE),"")</f>
        <v/>
      </c>
      <c r="X6" s="2" t="str">
        <f>IFERROR(VLOOKUP(G6,'Signature HOT'!D:D,1,FALSE),"")</f>
        <v/>
      </c>
      <c r="Y6" s="2" t="str">
        <f>IFERROR(VLOOKUP(G6,'Popping Soda'!D:D,1,FALSE),"")</f>
        <v/>
      </c>
      <c r="Z6" s="2" t="str">
        <f>IFERROR(VLOOKUP(G6,Slush!D:D,1,FALSE),"")</f>
        <v>IQF Blueberry</v>
      </c>
      <c r="AA6" s="2" t="str">
        <f>IFERROR(VLOOKUP(G6,Toppings!C:C,1,FALSE),"")</f>
        <v/>
      </c>
    </row>
    <row r="7" spans="1:27" ht="15" customHeight="1" x14ac:dyDescent="0.3">
      <c r="B7" s="47"/>
      <c r="C7" s="47"/>
      <c r="D7" s="47"/>
      <c r="E7" s="47" t="str">
        <f>IFERROR(VLOOKUP(L7,'[2]GFS EFFECTIVE 05-15-2023'!$C:$AL,22,FALSE),"")</f>
        <v/>
      </c>
      <c r="F7" s="11" t="str">
        <f>_xlfn.XLOOKUP($G7,'[1]Product Cost'!$L:$L,'[1]Product Cost'!$K:$K)</f>
        <v>00233</v>
      </c>
      <c r="G7" s="12" t="s">
        <v>95</v>
      </c>
      <c r="H7" s="9" t="str">
        <f>_xlfn.XLOOKUP($G7,'[1]Product Cost'!$L:$L,'[1]Product Cost'!$M:$M)</f>
        <v>ALASKO</v>
      </c>
      <c r="I7" s="9" t="str">
        <f>_xlfn.XLOOKUP($G7,'[1]Product Cost'!$L:$L,'[1]Product Cost'!$N:$N)</f>
        <v>GFS</v>
      </c>
      <c r="J7" s="9" t="str">
        <f>_xlfn.XLOOKUP($G7,'[1]Product Cost'!$L:$L,'[1]Product Cost'!$O:$O)</f>
        <v>1147338</v>
      </c>
      <c r="K7" s="9" t="str">
        <f>_xlfn.XLOOKUP($G7,'[1]Product Cost'!$L:$L,'[1]Product Cost'!$P:$P)</f>
        <v>5X1KG</v>
      </c>
      <c r="L7" s="71">
        <f>_xlfn.XLOOKUP($G7,'[1]Product Cost'!$L:$L,'[1]Product Cost'!$Q:$Q)</f>
        <v>5000</v>
      </c>
      <c r="M7" s="9" t="str">
        <f>_xlfn.XLOOKUP($G7,'[1]Product Cost'!$L:$L,'[1]Product Cost'!$R:$R)</f>
        <v>g</v>
      </c>
      <c r="N7" s="72">
        <f>_xlfn.XLOOKUP($G7,'[1]Product Cost'!$L:$L,'[1]Product Cost'!$S:$S)</f>
        <v>26.02</v>
      </c>
      <c r="O7" s="73">
        <f>_xlfn.XLOOKUP($G7,'[1]Product Cost'!$L:$L,'[1]Product Cost'!$T:$T)</f>
        <v>5.2040000000000003E-3</v>
      </c>
      <c r="P7" s="12"/>
      <c r="R7" s="2" t="str">
        <f t="shared" si="0"/>
        <v>X</v>
      </c>
      <c r="S7" s="2" t="str">
        <f>IFERROR(VLOOKUP(G7,'Syrup Mixture'!D:D,1,FALSE),"")</f>
        <v/>
      </c>
      <c r="T7" s="2" t="str">
        <f>IFERROR(VLOOKUP(G7,'Premade Toppings'!D:D,1,FALSE),"")</f>
        <v/>
      </c>
      <c r="U7" s="2" t="str">
        <f>IFERROR(VLOOKUP(G7,'Fresh Brewed Tea'!D:D,1,FALSE),"")</f>
        <v/>
      </c>
      <c r="V7" s="2" t="str">
        <f>IFERROR(VLOOKUP(G7,'Milk Tea'!D:D,1,FALSE),"")</f>
        <v/>
      </c>
      <c r="W7" s="2" t="str">
        <f>IFERROR(VLOOKUP(G7,'Signature COLD'!D:D,1,FALSE),"")</f>
        <v/>
      </c>
      <c r="X7" s="2" t="str">
        <f>IFERROR(VLOOKUP(G7,'Signature HOT'!D:D,1,FALSE),"")</f>
        <v/>
      </c>
      <c r="Y7" s="2" t="str">
        <f>IFERROR(VLOOKUP(G7,'Popping Soda'!D:D,1,FALSE),"")</f>
        <v/>
      </c>
      <c r="Z7" s="2" t="str">
        <f>IFERROR(VLOOKUP(G7,Slush!D:D,1,FALSE),"")</f>
        <v>IQF Mango</v>
      </c>
      <c r="AA7" s="2" t="str">
        <f>IFERROR(VLOOKUP(G7,Toppings!C:C,1,FALSE),"")</f>
        <v/>
      </c>
    </row>
    <row r="8" spans="1:27" ht="15" customHeight="1" x14ac:dyDescent="0.3">
      <c r="B8" s="47"/>
      <c r="C8" s="47"/>
      <c r="D8" s="47"/>
      <c r="E8" s="47" t="str">
        <f>IFERROR(VLOOKUP(L8,'[2]GFS EFFECTIVE 05-15-2023'!$C:$AL,22,FALSE),"")</f>
        <v/>
      </c>
      <c r="F8" s="11" t="str">
        <f>_xlfn.XLOOKUP($G8,'[1]Product Cost'!$L:$L,'[1]Product Cost'!$K:$K)</f>
        <v>00199</v>
      </c>
      <c r="G8" s="12" t="s">
        <v>97</v>
      </c>
      <c r="H8" s="9" t="str">
        <f>_xlfn.XLOOKUP($G8,'[1]Product Cost'!$L:$L,'[1]Product Cost'!$M:$M)</f>
        <v>ALASKO</v>
      </c>
      <c r="I8" s="9" t="str">
        <f>_xlfn.XLOOKUP($G8,'[1]Product Cost'!$L:$L,'[1]Product Cost'!$N:$N)</f>
        <v>GFS</v>
      </c>
      <c r="J8" s="9" t="str">
        <f>_xlfn.XLOOKUP($G8,'[1]Product Cost'!$L:$L,'[1]Product Cost'!$O:$O)</f>
        <v>1166868</v>
      </c>
      <c r="K8" s="9" t="str">
        <f>_xlfn.XLOOKUP($G8,'[1]Product Cost'!$L:$L,'[1]Product Cost'!$P:$P)</f>
        <v>1X10KG</v>
      </c>
      <c r="L8" s="71">
        <f>_xlfn.XLOOKUP($G8,'[1]Product Cost'!$L:$L,'[1]Product Cost'!$Q:$Q)</f>
        <v>10000</v>
      </c>
      <c r="M8" s="9" t="str">
        <f>_xlfn.XLOOKUP($G8,'[1]Product Cost'!$L:$L,'[1]Product Cost'!$R:$R)</f>
        <v>g</v>
      </c>
      <c r="N8" s="72">
        <f>_xlfn.XLOOKUP($G8,'[1]Product Cost'!$L:$L,'[1]Product Cost'!$S:$S)</f>
        <v>51.97</v>
      </c>
      <c r="O8" s="73">
        <f>_xlfn.XLOOKUP($G8,'[1]Product Cost'!$L:$L,'[1]Product Cost'!$T:$T)</f>
        <v>5.1970000000000002E-3</v>
      </c>
      <c r="P8" s="12"/>
      <c r="R8" s="2" t="str">
        <f t="shared" ref="R8" si="1">IF(AND(S8="",T8="",U8="",V8="",W8="",X8="",Y8="",Z8="",AA8=""),"","X")</f>
        <v>X</v>
      </c>
      <c r="S8" s="2" t="str">
        <f>IFERROR(VLOOKUP(G8,'Syrup Mixture'!D:D,1,FALSE),"")</f>
        <v/>
      </c>
      <c r="T8" s="2" t="str">
        <f>IFERROR(VLOOKUP(G8,'Premade Toppings'!D:D,1,FALSE),"")</f>
        <v/>
      </c>
      <c r="U8" s="2" t="str">
        <f>IFERROR(VLOOKUP(G8,'Fresh Brewed Tea'!D:D,1,FALSE),"")</f>
        <v/>
      </c>
      <c r="V8" s="2" t="str">
        <f>IFERROR(VLOOKUP(G8,'Milk Tea'!D:D,1,FALSE),"")</f>
        <v/>
      </c>
      <c r="W8" s="2" t="str">
        <f>IFERROR(VLOOKUP(G8,'Signature COLD'!D:D,1,FALSE),"")</f>
        <v/>
      </c>
      <c r="X8" s="2" t="str">
        <f>IFERROR(VLOOKUP(G8,'Signature HOT'!D:D,1,FALSE),"")</f>
        <v/>
      </c>
      <c r="Y8" s="2" t="str">
        <f>IFERROR(VLOOKUP(G8,'Popping Soda'!D:D,1,FALSE),"")</f>
        <v/>
      </c>
      <c r="Z8" s="2" t="str">
        <f>IFERROR(VLOOKUP(G8,Slush!D:D,1,FALSE),"")</f>
        <v>IQF Pineapple</v>
      </c>
      <c r="AA8" s="2" t="str">
        <f>IFERROR(VLOOKUP(G8,Toppings!C:C,1,FALSE),"")</f>
        <v/>
      </c>
    </row>
    <row r="9" spans="1:27" ht="15" customHeight="1" x14ac:dyDescent="0.3">
      <c r="B9" s="47"/>
      <c r="C9" s="47"/>
      <c r="D9" s="47"/>
      <c r="E9" s="47" t="str">
        <f>IFERROR(VLOOKUP(L9,'[2]GFS EFFECTIVE 05-15-2023'!$C:$AL,22,FALSE),"")</f>
        <v/>
      </c>
      <c r="F9" s="11" t="str">
        <f>_xlfn.XLOOKUP($G9,'[1]Product Cost'!$L:$L,'[1]Product Cost'!$K:$K)</f>
        <v>00205</v>
      </c>
      <c r="G9" s="52" t="s">
        <v>214</v>
      </c>
      <c r="H9" s="9" t="str">
        <f>_xlfn.XLOOKUP($G9,'[1]Product Cost'!$L:$L,'[1]Product Cost'!$M:$M)</f>
        <v>ALASKO</v>
      </c>
      <c r="I9" s="9" t="str">
        <f>_xlfn.XLOOKUP($G9,'[1]Product Cost'!$L:$L,'[1]Product Cost'!$N:$N)</f>
        <v>GFS</v>
      </c>
      <c r="J9" s="9" t="str">
        <f>_xlfn.XLOOKUP($G9,'[1]Product Cost'!$L:$L,'[1]Product Cost'!$O:$O)</f>
        <v>3693805</v>
      </c>
      <c r="K9" s="9" t="str">
        <f>_xlfn.XLOOKUP($G9,'[1]Product Cost'!$L:$L,'[1]Product Cost'!$P:$P)</f>
        <v>5X1KG</v>
      </c>
      <c r="L9" s="71">
        <f>_xlfn.XLOOKUP($G9,'[1]Product Cost'!$L:$L,'[1]Product Cost'!$Q:$Q)</f>
        <v>5000</v>
      </c>
      <c r="M9" s="9" t="str">
        <f>_xlfn.XLOOKUP($G9,'[1]Product Cost'!$L:$L,'[1]Product Cost'!$R:$R)</f>
        <v>g</v>
      </c>
      <c r="N9" s="72">
        <f>_xlfn.XLOOKUP($G9,'[1]Product Cost'!$L:$L,'[1]Product Cost'!$S:$S)</f>
        <v>60.44</v>
      </c>
      <c r="O9" s="73">
        <f>_xlfn.XLOOKUP($G9,'[1]Product Cost'!$L:$L,'[1]Product Cost'!$T:$T)</f>
        <v>1.2088E-2</v>
      </c>
      <c r="P9" s="52" t="s">
        <v>215</v>
      </c>
      <c r="R9" s="2" t="str">
        <f t="shared" si="0"/>
        <v>X</v>
      </c>
      <c r="S9" s="2" t="str">
        <f>IFERROR(VLOOKUP(G9,'Syrup Mixture'!D:D,1,FALSE),"")</f>
        <v/>
      </c>
      <c r="T9" s="2" t="str">
        <f>IFERROR(VLOOKUP(G9,'Premade Toppings'!D:D,1,FALSE),"")</f>
        <v/>
      </c>
      <c r="U9" s="2" t="str">
        <f>IFERROR(VLOOKUP(G9,'Fresh Brewed Tea'!D:D,1,FALSE),"")</f>
        <v/>
      </c>
      <c r="V9" s="2" t="str">
        <f>IFERROR(VLOOKUP(G9,'Milk Tea'!D:D,1,FALSE),"")</f>
        <v/>
      </c>
      <c r="W9" s="2" t="str">
        <f>IFERROR(VLOOKUP(G9,'Signature COLD'!D:D,1,FALSE),"")</f>
        <v/>
      </c>
      <c r="X9" s="2" t="str">
        <f>IFERROR(VLOOKUP(G9,'Signature HOT'!D:D,1,FALSE),"")</f>
        <v/>
      </c>
      <c r="Y9" s="2" t="str">
        <f>IFERROR(VLOOKUP(G9,'Popping Soda'!D:D,1,FALSE),"")</f>
        <v/>
      </c>
      <c r="Z9" s="2" t="str">
        <f>IFERROR(VLOOKUP(G9,Slush!D:D,1,FALSE),"")</f>
        <v>IQF Raspberry</v>
      </c>
      <c r="AA9" s="2" t="str">
        <f>IFERROR(VLOOKUP(G9,Toppings!C:C,1,FALSE),"")</f>
        <v/>
      </c>
    </row>
    <row r="10" spans="1:27" ht="15" customHeight="1" x14ac:dyDescent="0.3">
      <c r="B10" s="47"/>
      <c r="C10" s="47"/>
      <c r="D10" s="47"/>
      <c r="E10" s="47" t="str">
        <f>IFERROR(VLOOKUP(L10,'[2]GFS EFFECTIVE 05-15-2023'!$C:$AL,22,FALSE),"")</f>
        <v/>
      </c>
      <c r="F10" s="11" t="str">
        <f>_xlfn.XLOOKUP($G10,'[1]Product Cost'!$L:$L,'[1]Product Cost'!$K:$K)</f>
        <v>00619</v>
      </c>
      <c r="G10" s="12" t="s">
        <v>98</v>
      </c>
      <c r="H10" s="9" t="str">
        <f>_xlfn.XLOOKUP($G10,'[1]Product Cost'!$L:$L,'[1]Product Cost'!$M:$M)</f>
        <v>ALASKO</v>
      </c>
      <c r="I10" s="9" t="str">
        <f>_xlfn.XLOOKUP($G10,'[1]Product Cost'!$L:$L,'[1]Product Cost'!$N:$N)</f>
        <v>GFS</v>
      </c>
      <c r="J10" s="9" t="str">
        <f>_xlfn.XLOOKUP($G10,'[1]Product Cost'!$L:$L,'[1]Product Cost'!$O:$O)</f>
        <v>2192148</v>
      </c>
      <c r="K10" s="9" t="str">
        <f>_xlfn.XLOOKUP($G10,'[1]Product Cost'!$L:$L,'[1]Product Cost'!$P:$P)</f>
        <v>5X1KG</v>
      </c>
      <c r="L10" s="71">
        <f>_xlfn.XLOOKUP($G10,'[1]Product Cost'!$L:$L,'[1]Product Cost'!$Q:$Q)</f>
        <v>5000</v>
      </c>
      <c r="M10" s="9" t="str">
        <f>_xlfn.XLOOKUP($G10,'[1]Product Cost'!$L:$L,'[1]Product Cost'!$R:$R)</f>
        <v>g</v>
      </c>
      <c r="N10" s="72">
        <f>_xlfn.XLOOKUP($G10,'[1]Product Cost'!$L:$L,'[1]Product Cost'!$S:$S)</f>
        <v>22.32</v>
      </c>
      <c r="O10" s="73">
        <f>_xlfn.XLOOKUP($G10,'[1]Product Cost'!$L:$L,'[1]Product Cost'!$T:$T)</f>
        <v>4.4640000000000001E-3</v>
      </c>
      <c r="P10" s="12"/>
      <c r="R10" s="2" t="str">
        <f t="shared" si="0"/>
        <v>X</v>
      </c>
      <c r="S10" s="2" t="str">
        <f>IFERROR(VLOOKUP(G10,'Syrup Mixture'!D:D,1,FALSE),"")</f>
        <v/>
      </c>
      <c r="T10" s="2" t="str">
        <f>IFERROR(VLOOKUP(G10,'Premade Toppings'!D:D,1,FALSE),"")</f>
        <v/>
      </c>
      <c r="U10" s="2" t="str">
        <f>IFERROR(VLOOKUP(G10,'Fresh Brewed Tea'!D:D,1,FALSE),"")</f>
        <v/>
      </c>
      <c r="V10" s="2" t="str">
        <f>IFERROR(VLOOKUP(G10,'Milk Tea'!D:D,1,FALSE),"")</f>
        <v/>
      </c>
      <c r="W10" s="2" t="str">
        <f>IFERROR(VLOOKUP(G10,'Signature COLD'!D:D,1,FALSE),"")</f>
        <v/>
      </c>
      <c r="X10" s="2" t="str">
        <f>IFERROR(VLOOKUP(G10,'Signature HOT'!D:D,1,FALSE),"")</f>
        <v/>
      </c>
      <c r="Y10" s="2" t="str">
        <f>IFERROR(VLOOKUP(G10,'Popping Soda'!D:D,1,FALSE),"")</f>
        <v/>
      </c>
      <c r="Z10" s="2" t="str">
        <f>IFERROR(VLOOKUP(G10,Slush!D:D,1,FALSE),"")</f>
        <v>IQF Strawberry</v>
      </c>
      <c r="AA10" s="2" t="str">
        <f>IFERROR(VLOOKUP(G10,Toppings!C:C,1,FALSE),"")</f>
        <v/>
      </c>
    </row>
    <row r="11" spans="1:27" ht="15" customHeight="1" x14ac:dyDescent="0.3">
      <c r="B11" s="47"/>
      <c r="C11" s="47"/>
      <c r="D11" s="47"/>
      <c r="E11" s="47" t="str">
        <f>IFERROR(VLOOKUP(L11,'[2]GFS EFFECTIVE 05-15-2023'!$C:$AL,22,FALSE),"")</f>
        <v/>
      </c>
      <c r="F11" s="11" t="str">
        <f>_xlfn.XLOOKUP($G11,'[1]Product Cost'!$L:$L,'[1]Product Cost'!$K:$K)</f>
        <v>P1001A</v>
      </c>
      <c r="G11" s="12" t="s">
        <v>203</v>
      </c>
      <c r="H11" s="9" t="str">
        <f>_xlfn.XLOOKUP($G11,'[1]Product Cost'!$L:$L,'[1]Product Cost'!$M:$M)</f>
        <v>YOGEN FRUZ GROUP (CULTIVAR)</v>
      </c>
      <c r="I11" s="9" t="str">
        <f>_xlfn.XLOOKUP($G11,'[1]Product Cost'!$L:$L,'[1]Product Cost'!$N:$N)</f>
        <v>GFS</v>
      </c>
      <c r="J11" s="9" t="str">
        <f>_xlfn.XLOOKUP($G11,'[1]Product Cost'!$L:$L,'[1]Product Cost'!$O:$O)</f>
        <v>1452589</v>
      </c>
      <c r="K11" s="9" t="str">
        <f>_xlfn.XLOOKUP($G11,'[1]Product Cost'!$L:$L,'[1]Product Cost'!$P:$P)</f>
        <v>8X4PK (3.5OZ/PK)</v>
      </c>
      <c r="L11" s="71">
        <f>_xlfn.XLOOKUP($G11,'[1]Product Cost'!$L:$L,'[1]Product Cost'!$Q:$Q)</f>
        <v>2766.96</v>
      </c>
      <c r="M11" s="9" t="str">
        <f>_xlfn.XLOOKUP($G11,'[1]Product Cost'!$L:$L,'[1]Product Cost'!$R:$R)</f>
        <v>g</v>
      </c>
      <c r="N11" s="72">
        <f>_xlfn.XLOOKUP($G11,'[1]Product Cost'!$L:$L,'[1]Product Cost'!$S:$S)</f>
        <v>89.403572499999996</v>
      </c>
      <c r="O11" s="73">
        <f>_xlfn.XLOOKUP($G11,'[1]Product Cost'!$L:$L,'[1]Product Cost'!$T:$T)</f>
        <v>3.2311118519964148E-2</v>
      </c>
      <c r="P11" s="12"/>
      <c r="R11" s="2" t="str">
        <f t="shared" si="0"/>
        <v>X</v>
      </c>
      <c r="S11" s="2" t="str">
        <f>IFERROR(VLOOKUP(G11,'Syrup Mixture'!D:D,1,FALSE),"")</f>
        <v/>
      </c>
      <c r="T11" s="2" t="str">
        <f>IFERROR(VLOOKUP(G11,'Premade Toppings'!D:D,1,FALSE),"")</f>
        <v/>
      </c>
      <c r="U11" s="2" t="str">
        <f>IFERROR(VLOOKUP(G11,'Fresh Brewed Tea'!D:D,1,FALSE),"")</f>
        <v/>
      </c>
      <c r="V11" s="2" t="str">
        <f>IFERROR(VLOOKUP(G11,'Milk Tea'!D:D,1,FALSE),"")</f>
        <v/>
      </c>
      <c r="W11" s="2" t="str">
        <f>IFERROR(VLOOKUP(G11,'Signature COLD'!D:D,1,FALSE),"")</f>
        <v>Pitaya Puree</v>
      </c>
      <c r="X11" s="2" t="str">
        <f>IFERROR(VLOOKUP(G11,'Signature HOT'!D:D,1,FALSE),"")</f>
        <v/>
      </c>
      <c r="Y11" s="2" t="str">
        <f>IFERROR(VLOOKUP(G11,'Popping Soda'!D:D,1,FALSE),"")</f>
        <v/>
      </c>
      <c r="Z11" s="2" t="str">
        <f>IFERROR(VLOOKUP(G11,Slush!D:D,1,FALSE),"")</f>
        <v/>
      </c>
      <c r="AA11" s="2" t="str">
        <f>IFERROR(VLOOKUP(G11,Toppings!C:C,1,FALSE),"")</f>
        <v/>
      </c>
    </row>
    <row r="12" spans="1:27" ht="15" customHeight="1" x14ac:dyDescent="0.3">
      <c r="B12" s="47"/>
      <c r="C12" s="47"/>
      <c r="D12" s="47"/>
      <c r="E12" s="47" t="str">
        <f>IFERROR(VLOOKUP(L12,'[2]GFS EFFECTIVE 05-15-2023'!$C:$AL,22,FALSE),"")</f>
        <v/>
      </c>
      <c r="F12" s="11" t="str">
        <f>_xlfn.XLOOKUP($G12,'[1]Product Cost'!$L:$L,'[1]Product Cost'!$K:$K)</f>
        <v>00196</v>
      </c>
      <c r="G12" s="52" t="s">
        <v>124</v>
      </c>
      <c r="H12" s="9" t="str">
        <f>_xlfn.XLOOKUP($G12,'[1]Product Cost'!$L:$L,'[1]Product Cost'!$M:$M)</f>
        <v>ALASKO</v>
      </c>
      <c r="I12" s="9" t="str">
        <f>_xlfn.XLOOKUP($G12,'[1]Product Cost'!$L:$L,'[1]Product Cost'!$N:$N)</f>
        <v>GFS</v>
      </c>
      <c r="J12" s="9" t="str">
        <f>_xlfn.XLOOKUP($G12,'[1]Product Cost'!$L:$L,'[1]Product Cost'!$O:$O)</f>
        <v>1962148</v>
      </c>
      <c r="K12" s="9" t="str">
        <f>_xlfn.XLOOKUP($G12,'[1]Product Cost'!$L:$L,'[1]Product Cost'!$P:$P)</f>
        <v>5X1KG</v>
      </c>
      <c r="L12" s="71">
        <f>_xlfn.XLOOKUP($G12,'[1]Product Cost'!$L:$L,'[1]Product Cost'!$Q:$Q)</f>
        <v>5000</v>
      </c>
      <c r="M12" s="9" t="str">
        <f>_xlfn.XLOOKUP($G12,'[1]Product Cost'!$L:$L,'[1]Product Cost'!$R:$R)</f>
        <v>g</v>
      </c>
      <c r="N12" s="72">
        <f>_xlfn.XLOOKUP($G12,'[1]Product Cost'!$L:$L,'[1]Product Cost'!$S:$S)</f>
        <v>42.29</v>
      </c>
      <c r="O12" s="73">
        <f>_xlfn.XLOOKUP($G12,'[1]Product Cost'!$L:$L,'[1]Product Cost'!$T:$T)</f>
        <v>8.4580000000000002E-3</v>
      </c>
      <c r="P12" s="52" t="s">
        <v>206</v>
      </c>
      <c r="R12" s="2" t="str">
        <f t="shared" si="0"/>
        <v>X</v>
      </c>
      <c r="S12" s="2" t="str">
        <f>IFERROR(VLOOKUP(G12,'Syrup Mixture'!D:D,1,FALSE),"")</f>
        <v>IQF Cherry</v>
      </c>
      <c r="T12" s="2" t="str">
        <f>IFERROR(VLOOKUP(G12,'Premade Toppings'!D:D,1,FALSE),"")</f>
        <v/>
      </c>
      <c r="U12" s="2" t="str">
        <f>IFERROR(VLOOKUP(G12,'Fresh Brewed Tea'!D:D,1,FALSE),"")</f>
        <v/>
      </c>
      <c r="V12" s="2" t="str">
        <f>IFERROR(VLOOKUP(G12,'Milk Tea'!D:D,1,FALSE),"")</f>
        <v/>
      </c>
      <c r="W12" s="2" t="str">
        <f>IFERROR(VLOOKUP(G12,'Signature COLD'!D:D,1,FALSE),"")</f>
        <v/>
      </c>
      <c r="X12" s="2" t="str">
        <f>IFERROR(VLOOKUP(G12,'Signature HOT'!D:D,1,FALSE),"")</f>
        <v/>
      </c>
      <c r="Y12" s="2" t="str">
        <f>IFERROR(VLOOKUP(G12,'Popping Soda'!D:D,1,FALSE),"")</f>
        <v/>
      </c>
      <c r="Z12" s="2" t="str">
        <f>IFERROR(VLOOKUP(G12,Slush!D:D,1,FALSE),"")</f>
        <v/>
      </c>
      <c r="AA12" s="2" t="str">
        <f>IFERROR(VLOOKUP(G12,Toppings!C:C,1,FALSE),"")</f>
        <v/>
      </c>
    </row>
    <row r="13" spans="1:27" ht="18" x14ac:dyDescent="0.35">
      <c r="B13" s="47"/>
      <c r="C13" s="47"/>
      <c r="D13" s="47"/>
      <c r="E13" s="47" t="str">
        <f>IFERROR(VLOOKUP(L13,'[2]GFS EFFECTIVE 05-15-2023'!$C:$AL,22,FALSE),"")</f>
        <v/>
      </c>
      <c r="F13" s="16" t="s">
        <v>33</v>
      </c>
      <c r="G13" s="13"/>
      <c r="H13" s="13"/>
      <c r="I13" s="6"/>
      <c r="J13" s="6" t="s">
        <v>10</v>
      </c>
      <c r="K13" s="6"/>
      <c r="L13" s="6"/>
      <c r="M13" s="6"/>
      <c r="N13" s="15"/>
      <c r="O13" s="48"/>
      <c r="P13" s="10"/>
      <c r="R13" s="14" t="str">
        <f t="shared" ref="R13:R67" si="2">IF(AND(S13="",T13="",U13="",V13="",W13="",X13="",Y13="",Z13="",AA13=""),"","X")</f>
        <v/>
      </c>
      <c r="S13" s="14" t="str">
        <f>IFERROR(VLOOKUP(G13,'Syrup Mixture'!D:D,1,FALSE),"")</f>
        <v/>
      </c>
      <c r="T13" s="14" t="str">
        <f>IFERROR(VLOOKUP(G13,'Premade Toppings'!D:D,1,FALSE),"")</f>
        <v/>
      </c>
      <c r="U13" s="14" t="str">
        <f>IFERROR(VLOOKUP(G13,'Fresh Brewed Tea'!D:D,1,FALSE),"")</f>
        <v/>
      </c>
      <c r="V13" s="14" t="str">
        <f>IFERROR(VLOOKUP(G13,'Milk Tea'!D:D,1,FALSE),"")</f>
        <v/>
      </c>
      <c r="W13" s="14" t="str">
        <f>IFERROR(VLOOKUP(G13,'Signature COLD'!D:D,1,FALSE),"")</f>
        <v/>
      </c>
      <c r="X13" s="14" t="str">
        <f>IFERROR(VLOOKUP(G13,'Signature HOT'!D:D,1,FALSE),"")</f>
        <v/>
      </c>
      <c r="Y13" s="14" t="str">
        <f>IFERROR(VLOOKUP(G13,'Popping Soda'!D:D,1,FALSE),"")</f>
        <v/>
      </c>
      <c r="Z13" s="14" t="str">
        <f>IFERROR(VLOOKUP(G13,Slush!D:D,1,FALSE),"")</f>
        <v/>
      </c>
      <c r="AA13" s="14" t="str">
        <f>IFERROR(VLOOKUP(G13,Toppings!C:C,1,FALSE),"")</f>
        <v/>
      </c>
    </row>
    <row r="14" spans="1:27" ht="15" customHeight="1" x14ac:dyDescent="0.3">
      <c r="B14" s="47"/>
      <c r="C14" s="47"/>
      <c r="D14" s="47"/>
      <c r="E14" s="47" t="str">
        <f>IFERROR(VLOOKUP(L14,'[2]GFS EFFECTIVE 05-15-2023'!$C:$AL,22,FALSE),"")</f>
        <v/>
      </c>
      <c r="F14" s="11" t="str">
        <f>_xlfn.XLOOKUP($G14,'[1]Product Cost'!$L:$L,'[1]Product Cost'!$K:$K)</f>
        <v>N/A</v>
      </c>
      <c r="G14" s="55" t="s">
        <v>213</v>
      </c>
      <c r="H14" s="9" t="str">
        <f>_xlfn.XLOOKUP($G14,'[1]Product Cost'!$L:$L,'[1]Product Cost'!$M:$M)</f>
        <v>LOCAL</v>
      </c>
      <c r="I14" s="9" t="str">
        <f>_xlfn.XLOOKUP($G14,'[1]Product Cost'!$L:$L,'[1]Product Cost'!$N:$N)</f>
        <v>WALMART</v>
      </c>
      <c r="J14" s="9" t="str">
        <f>_xlfn.XLOOKUP($G14,'[1]Product Cost'!$L:$L,'[1]Product Cost'!$O:$O)</f>
        <v>N/A</v>
      </c>
      <c r="K14" s="9" t="str">
        <f>_xlfn.XLOOKUP($G14,'[1]Product Cost'!$L:$L,'[1]Product Cost'!$P:$P)</f>
        <v>AVG 60G EA</v>
      </c>
      <c r="L14" s="71">
        <f>_xlfn.XLOOKUP($G14,'[1]Product Cost'!$L:$L,'[1]Product Cost'!$Q:$Q)</f>
        <v>60</v>
      </c>
      <c r="M14" s="9" t="str">
        <f>_xlfn.XLOOKUP($G14,'[1]Product Cost'!$L:$L,'[1]Product Cost'!$R:$R)</f>
        <v>g</v>
      </c>
      <c r="N14" s="72">
        <f>_xlfn.XLOOKUP($G14,'[1]Product Cost'!$L:$L,'[1]Product Cost'!$S:$S)</f>
        <v>0.77</v>
      </c>
      <c r="O14" s="73">
        <f>_xlfn.XLOOKUP($G14,'[1]Product Cost'!$L:$L,'[1]Product Cost'!$T:$T)</f>
        <v>1.2833333333333334E-2</v>
      </c>
      <c r="P14" s="52" t="s">
        <v>215</v>
      </c>
      <c r="R14" s="2" t="str">
        <f>IF(AND(S14="",T14="",U14="",V14="",W14="",X14="",Y14="",Z14="",AA14=""),"","X")</f>
        <v>X</v>
      </c>
      <c r="S14" s="2" t="str">
        <f>IFERROR(VLOOKUP(G14,'Syrup Mixture'!D:D,1,FALSE),"")</f>
        <v/>
      </c>
      <c r="T14" s="2" t="str">
        <f>IFERROR(VLOOKUP(G14,'Premade Toppings'!D:D,1,FALSE),"")</f>
        <v/>
      </c>
      <c r="U14" s="2" t="str">
        <f>IFERROR(VLOOKUP(G14,'Fresh Brewed Tea'!D:D,1,FALSE),"")</f>
        <v/>
      </c>
      <c r="V14" s="2" t="str">
        <f>IFERROR(VLOOKUP(G14,'Milk Tea'!D:D,1,FALSE),"")</f>
        <v/>
      </c>
      <c r="W14" s="2" t="str">
        <f>IFERROR(VLOOKUP(G14,'Signature COLD'!D:D,1,FALSE),"")</f>
        <v/>
      </c>
      <c r="X14" s="2" t="str">
        <f>IFERROR(VLOOKUP(G14,'Signature HOT'!D:D,1,FALSE),"")</f>
        <v/>
      </c>
      <c r="Y14" s="2" t="str">
        <f>IFERROR(VLOOKUP(G14,'Popping Soda'!D:D,1,FALSE),"")</f>
        <v/>
      </c>
      <c r="Z14" s="2" t="str">
        <f>IFERROR(VLOOKUP(G14,Slush!D:D,1,FALSE),"")</f>
        <v>Fresh Lemon</v>
      </c>
      <c r="AA14" s="2" t="str">
        <f>IFERROR(VLOOKUP(G14,Toppings!C:C,1,FALSE),"")</f>
        <v/>
      </c>
    </row>
    <row r="15" spans="1:27" ht="15" customHeight="1" x14ac:dyDescent="0.3">
      <c r="B15" s="47"/>
      <c r="C15" s="47"/>
      <c r="D15" s="47"/>
      <c r="E15" s="47" t="str">
        <f>IFERROR(VLOOKUP(L15,'[2]GFS EFFECTIVE 05-15-2023'!$C:$AL,22,FALSE),"")</f>
        <v/>
      </c>
      <c r="F15" s="11" t="str">
        <f>_xlfn.XLOOKUP($G15,'[1]Product Cost'!$L:$L,'[1]Product Cost'!$K:$K)</f>
        <v>N/A</v>
      </c>
      <c r="G15" s="2" t="s">
        <v>32</v>
      </c>
      <c r="H15" s="9" t="str">
        <f>_xlfn.XLOOKUP($G15,'[1]Product Cost'!$L:$L,'[1]Product Cost'!$M:$M)</f>
        <v>LOCAL</v>
      </c>
      <c r="I15" s="9" t="str">
        <f>_xlfn.XLOOKUP($G15,'[1]Product Cost'!$L:$L,'[1]Product Cost'!$N:$N)</f>
        <v>WALMART</v>
      </c>
      <c r="J15" s="9" t="str">
        <f>_xlfn.XLOOKUP($G15,'[1]Product Cost'!$L:$L,'[1]Product Cost'!$O:$O)</f>
        <v>N/A</v>
      </c>
      <c r="K15" s="9" t="str">
        <f>_xlfn.XLOOKUP($G15,'[1]Product Cost'!$L:$L,'[1]Product Cost'!$P:$P)</f>
        <v>AVG 60G EA</v>
      </c>
      <c r="L15" s="71">
        <f>_xlfn.XLOOKUP($G15,'[1]Product Cost'!$L:$L,'[1]Product Cost'!$Q:$Q)</f>
        <v>60</v>
      </c>
      <c r="M15" s="9" t="str">
        <f>_xlfn.XLOOKUP($G15,'[1]Product Cost'!$L:$L,'[1]Product Cost'!$R:$R)</f>
        <v>g</v>
      </c>
      <c r="N15" s="72">
        <f>_xlfn.XLOOKUP($G15,'[1]Product Cost'!$L:$L,'[1]Product Cost'!$S:$S)</f>
        <v>0.77</v>
      </c>
      <c r="O15" s="73">
        <f>_xlfn.XLOOKUP($G15,'[1]Product Cost'!$L:$L,'[1]Product Cost'!$T:$T)</f>
        <v>1.2833333333333334E-2</v>
      </c>
      <c r="P15" s="12"/>
      <c r="R15" s="2" t="str">
        <f>IF(AND(S15="",T15="",U15="",V15="",W15="",X15="",Y15="",Z15="",AA15=""),"","X")</f>
        <v>X</v>
      </c>
      <c r="S15" s="2" t="str">
        <f>IFERROR(VLOOKUP(G15,'Syrup Mixture'!D:D,1,FALSE),"")</f>
        <v/>
      </c>
      <c r="T15" s="2" t="str">
        <f>IFERROR(VLOOKUP(G15,'Premade Toppings'!D:D,1,FALSE),"")</f>
        <v/>
      </c>
      <c r="U15" s="2" t="str">
        <f>IFERROR(VLOOKUP(G15,'Fresh Brewed Tea'!D:D,1,FALSE),"")</f>
        <v/>
      </c>
      <c r="V15" s="2" t="str">
        <f>IFERROR(VLOOKUP(G15,'Milk Tea'!D:D,1,FALSE),"")</f>
        <v/>
      </c>
      <c r="W15" s="2" t="str">
        <f>IFERROR(VLOOKUP(G15,'Signature COLD'!D:D,1,FALSE),"")</f>
        <v>Fresh Lime</v>
      </c>
      <c r="X15" s="2" t="str">
        <f>IFERROR(VLOOKUP(G15,'Signature HOT'!D:D,1,FALSE),"")</f>
        <v/>
      </c>
      <c r="Y15" s="2" t="str">
        <f>IFERROR(VLOOKUP(G15,'Popping Soda'!D:D,1,FALSE),"")</f>
        <v/>
      </c>
      <c r="Z15" s="2" t="str">
        <f>IFERROR(VLOOKUP(G15,Slush!D:D,1,FALSE),"")</f>
        <v/>
      </c>
      <c r="AA15" s="2" t="str">
        <f>IFERROR(VLOOKUP(G15,Toppings!C:C,1,FALSE),"")</f>
        <v/>
      </c>
    </row>
    <row r="16" spans="1:27" ht="15" customHeight="1" x14ac:dyDescent="0.3">
      <c r="B16" s="47"/>
      <c r="C16" s="47"/>
      <c r="D16" s="47"/>
      <c r="E16" s="47" t="str">
        <f>IFERROR(VLOOKUP(L16,'[2]GFS EFFECTIVE 05-15-2023'!$C:$AL,22,FALSE),"")</f>
        <v/>
      </c>
      <c r="F16" s="11" t="str">
        <f>_xlfn.XLOOKUP($G16,'[1]Product Cost'!$L:$L,'[1]Product Cost'!$K:$K)</f>
        <v>N/A</v>
      </c>
      <c r="G16" s="12" t="s">
        <v>110</v>
      </c>
      <c r="H16" s="9" t="str">
        <f>_xlfn.XLOOKUP($G16,'[1]Product Cost'!$L:$L,'[1]Product Cost'!$M:$M)</f>
        <v>GFS (FRESH START)</v>
      </c>
      <c r="I16" s="9" t="str">
        <f>_xlfn.XLOOKUP($G16,'[1]Product Cost'!$L:$L,'[1]Product Cost'!$N:$N)</f>
        <v>GFS</v>
      </c>
      <c r="J16" s="9" t="str">
        <f>_xlfn.XLOOKUP($G16,'[1]Product Cost'!$L:$L,'[1]Product Cost'!$O:$O)</f>
        <v>1364804</v>
      </c>
      <c r="K16" s="9" t="str">
        <f>_xlfn.XLOOKUP($G16,'[1]Product Cost'!$L:$L,'[1]Product Cost'!$P:$P)</f>
        <v>2X2.27KG</v>
      </c>
      <c r="L16" s="71">
        <f>_xlfn.XLOOKUP($G16,'[1]Product Cost'!$L:$L,'[1]Product Cost'!$Q:$Q)</f>
        <v>4540</v>
      </c>
      <c r="M16" s="9" t="str">
        <f>_xlfn.XLOOKUP($G16,'[1]Product Cost'!$L:$L,'[1]Product Cost'!$R:$R)</f>
        <v>g</v>
      </c>
      <c r="N16" s="72">
        <f>_xlfn.XLOOKUP($G16,'[1]Product Cost'!$L:$L,'[1]Product Cost'!$S:$S)</f>
        <v>35.61</v>
      </c>
      <c r="O16" s="73">
        <f>_xlfn.XLOOKUP($G16,'[1]Product Cost'!$L:$L,'[1]Product Cost'!$T:$T)</f>
        <v>7.8436123348017625E-3</v>
      </c>
      <c r="P16" s="12"/>
      <c r="R16" s="2" t="str">
        <f>IF(AND(S16="",T16="",U16="",V16="",W16="",X16="",Y16="",Z16="",AA16=""),"","X")</f>
        <v>X</v>
      </c>
      <c r="S16" s="2" t="str">
        <f>IFERROR(VLOOKUP(G16,'Syrup Mixture'!D:D,1,FALSE),"")</f>
        <v/>
      </c>
      <c r="T16" s="2" t="str">
        <f>IFERROR(VLOOKUP(G16,'Premade Toppings'!D:D,1,FALSE),"")</f>
        <v/>
      </c>
      <c r="U16" s="2" t="str">
        <f>IFERROR(VLOOKUP(G16,'Fresh Brewed Tea'!D:D,1,FALSE),"")</f>
        <v/>
      </c>
      <c r="V16" s="2" t="str">
        <f>IFERROR(VLOOKUP(G16,'Milk Tea'!D:D,1,FALSE),"")</f>
        <v/>
      </c>
      <c r="W16" s="2" t="str">
        <f>IFERROR(VLOOKUP(G16,'Signature COLD'!D:D,1,FALSE),"")</f>
        <v/>
      </c>
      <c r="X16" s="2" t="str">
        <f>IFERROR(VLOOKUP(G16,'Signature HOT'!D:D,1,FALSE),"")</f>
        <v/>
      </c>
      <c r="Y16" s="2" t="str">
        <f>IFERROR(VLOOKUP(G16,'Popping Soda'!D:D,1,FALSE),"")</f>
        <v/>
      </c>
      <c r="Z16" s="2" t="str">
        <f>IFERROR(VLOOKUP(G16,Slush!D:D,1,FALSE),"")</f>
        <v>Fresh Watermelon, Diced</v>
      </c>
      <c r="AA16" s="2" t="str">
        <f>IFERROR(VLOOKUP(G16,Toppings!C:C,1,FALSE),"")</f>
        <v/>
      </c>
    </row>
    <row r="17" spans="2:27" ht="15" customHeight="1" x14ac:dyDescent="0.3">
      <c r="B17" s="47"/>
      <c r="C17" s="47"/>
      <c r="D17" s="47"/>
      <c r="E17" s="47" t="str">
        <f>IFERROR(VLOOKUP(L17,'[2]GFS EFFECTIVE 05-15-2023'!$C:$AL,22,FALSE),"")</f>
        <v/>
      </c>
      <c r="F17" s="11" t="str">
        <f>_xlfn.XLOOKUP($G17,'[1]Product Cost'!$L:$L,'[1]Product Cost'!$K:$K)</f>
        <v>N/A</v>
      </c>
      <c r="G17" s="52" t="s">
        <v>116</v>
      </c>
      <c r="H17" s="9" t="str">
        <f>_xlfn.XLOOKUP($G17,'[1]Product Cost'!$L:$L,'[1]Product Cost'!$M:$M)</f>
        <v>LOCAL</v>
      </c>
      <c r="I17" s="9" t="str">
        <f>_xlfn.XLOOKUP($G17,'[1]Product Cost'!$L:$L,'[1]Product Cost'!$N:$N)</f>
        <v>WALMART</v>
      </c>
      <c r="J17" s="9" t="str">
        <f>_xlfn.XLOOKUP($G17,'[1]Product Cost'!$L:$L,'[1]Product Cost'!$O:$O)</f>
        <v>N/A</v>
      </c>
      <c r="K17" s="9" t="str">
        <f>_xlfn.XLOOKUP($G17,'[1]Product Cost'!$L:$L,'[1]Product Cost'!$P:$P)</f>
        <v>28G</v>
      </c>
      <c r="L17" s="71">
        <f>_xlfn.XLOOKUP($G17,'[1]Product Cost'!$L:$L,'[1]Product Cost'!$Q:$Q)</f>
        <v>28</v>
      </c>
      <c r="M17" s="9" t="str">
        <f>_xlfn.XLOOKUP($G17,'[1]Product Cost'!$L:$L,'[1]Product Cost'!$R:$R)</f>
        <v>g</v>
      </c>
      <c r="N17" s="72">
        <f>_xlfn.XLOOKUP($G17,'[1]Product Cost'!$L:$L,'[1]Product Cost'!$S:$S)</f>
        <v>1.97</v>
      </c>
      <c r="O17" s="73">
        <f>_xlfn.XLOOKUP($G17,'[1]Product Cost'!$L:$L,'[1]Product Cost'!$T:$T)</f>
        <v>7.0357142857142854E-2</v>
      </c>
      <c r="P17" s="52" t="s">
        <v>207</v>
      </c>
      <c r="R17" s="2" t="str">
        <f>IF(AND(S17="",T17="",U17="",V17="",W17="",X17="",Y17="",Z17="",AA17=""),"","X")</f>
        <v>X</v>
      </c>
      <c r="S17" s="2" t="str">
        <f>IFERROR(VLOOKUP(G17,'Syrup Mixture'!D:D,1,FALSE),"")</f>
        <v>Fresh Basil</v>
      </c>
      <c r="T17" s="2" t="str">
        <f>IFERROR(VLOOKUP(G17,'Premade Toppings'!D:D,1,FALSE),"")</f>
        <v/>
      </c>
      <c r="U17" s="2" t="str">
        <f>IFERROR(VLOOKUP(G17,'Fresh Brewed Tea'!D:D,1,FALSE),"")</f>
        <v>Fresh Basil</v>
      </c>
      <c r="V17" s="2" t="str">
        <f>IFERROR(VLOOKUP(G17,'Milk Tea'!D:D,1,FALSE),"")</f>
        <v/>
      </c>
      <c r="W17" s="2" t="str">
        <f>IFERROR(VLOOKUP(G17,'Signature COLD'!D:D,1,FALSE),"")</f>
        <v/>
      </c>
      <c r="X17" s="2" t="str">
        <f>IFERROR(VLOOKUP(G17,'Signature HOT'!D:D,1,FALSE),"")</f>
        <v/>
      </c>
      <c r="Y17" s="2" t="str">
        <f>IFERROR(VLOOKUP(G17,'Popping Soda'!D:D,1,FALSE),"")</f>
        <v/>
      </c>
      <c r="Z17" s="2" t="str">
        <f>IFERROR(VLOOKUP(G17,Slush!D:D,1,FALSE),"")</f>
        <v/>
      </c>
      <c r="AA17" s="2" t="str">
        <f>IFERROR(VLOOKUP(G17,Toppings!C:C,1,FALSE),"")</f>
        <v/>
      </c>
    </row>
    <row r="18" spans="2:27" ht="18.75" customHeight="1" x14ac:dyDescent="0.35">
      <c r="B18" s="47"/>
      <c r="C18" s="47"/>
      <c r="D18" s="47"/>
      <c r="E18" s="47" t="str">
        <f>IFERROR(VLOOKUP(L18,'[2]GFS EFFECTIVE 05-15-2023'!$C:$AL,22,FALSE),"")</f>
        <v/>
      </c>
      <c r="F18" s="16" t="s">
        <v>20</v>
      </c>
      <c r="G18" s="13"/>
      <c r="H18" s="13"/>
      <c r="I18" s="6"/>
      <c r="J18" s="6" t="s">
        <v>10</v>
      </c>
      <c r="K18" s="6"/>
      <c r="L18" s="6"/>
      <c r="M18" s="6"/>
      <c r="N18" s="15"/>
      <c r="O18" s="48"/>
      <c r="P18" s="10"/>
      <c r="R18" s="14" t="str">
        <f t="shared" si="2"/>
        <v/>
      </c>
      <c r="S18" s="14" t="str">
        <f>IFERROR(VLOOKUP(G18,'Syrup Mixture'!D:D,1,FALSE),"")</f>
        <v/>
      </c>
      <c r="T18" s="14" t="str">
        <f>IFERROR(VLOOKUP(G18,'Premade Toppings'!D:D,1,FALSE),"")</f>
        <v/>
      </c>
      <c r="U18" s="14" t="str">
        <f>IFERROR(VLOOKUP(G18,'Fresh Brewed Tea'!D:D,1,FALSE),"")</f>
        <v/>
      </c>
      <c r="V18" s="14" t="str">
        <f>IFERROR(VLOOKUP(G18,'Milk Tea'!D:D,1,FALSE),"")</f>
        <v/>
      </c>
      <c r="W18" s="14" t="str">
        <f>IFERROR(VLOOKUP(G18,'Signature COLD'!D:D,1,FALSE),"")</f>
        <v/>
      </c>
      <c r="X18" s="14" t="str">
        <f>IFERROR(VLOOKUP(G18,'Signature HOT'!D:D,1,FALSE),"")</f>
        <v/>
      </c>
      <c r="Y18" s="14" t="str">
        <f>IFERROR(VLOOKUP(G18,'Popping Soda'!D:D,1,FALSE),"")</f>
        <v/>
      </c>
      <c r="Z18" s="14" t="str">
        <f>IFERROR(VLOOKUP(G18,Slush!D:D,1,FALSE),"")</f>
        <v/>
      </c>
      <c r="AA18" s="14" t="str">
        <f>IFERROR(VLOOKUP(G18,Toppings!C:C,1,FALSE),"")</f>
        <v/>
      </c>
    </row>
    <row r="19" spans="2:27" x14ac:dyDescent="0.3">
      <c r="B19" s="47"/>
      <c r="C19" s="47"/>
      <c r="D19" s="47"/>
      <c r="E19" s="47" t="str">
        <f>IFERROR(VLOOKUP(L19,'[2]GFS EFFECTIVE 05-15-2023'!$C:$AL,22,FALSE),"")</f>
        <v/>
      </c>
      <c r="F19" s="11" t="str">
        <f>_xlfn.XLOOKUP($G19,'[1]Product Cost'!$L:$L,'[1]Product Cost'!$K:$K)</f>
        <v>132200059</v>
      </c>
      <c r="G19" s="85" t="s">
        <v>186</v>
      </c>
      <c r="H19" s="9" t="str">
        <f>_xlfn.XLOOKUP($G19,'[1]Product Cost'!$L:$L,'[1]Product Cost'!$M:$M)</f>
        <v>YOGEN FRUZ GROUP (BODUO)</v>
      </c>
      <c r="I19" s="9" t="str">
        <f>_xlfn.XLOOKUP($G19,'[1]Product Cost'!$L:$L,'[1]Product Cost'!$N:$N)</f>
        <v>BODUO</v>
      </c>
      <c r="J19" s="9" t="str">
        <f>_xlfn.XLOOKUP($G19,'[1]Product Cost'!$L:$L,'[1]Product Cost'!$O:$O)</f>
        <v>132200059</v>
      </c>
      <c r="K19" s="9" t="str">
        <f>_xlfn.XLOOKUP($G19,'[1]Product Cost'!$L:$L,'[1]Product Cost'!$P:$P)</f>
        <v>10X2KG</v>
      </c>
      <c r="L19" s="71">
        <f>_xlfn.XLOOKUP($G19,'[1]Product Cost'!$L:$L,'[1]Product Cost'!$Q:$Q)</f>
        <v>20000</v>
      </c>
      <c r="M19" s="9" t="str">
        <f>_xlfn.XLOOKUP($G19,'[1]Product Cost'!$L:$L,'[1]Product Cost'!$R:$R)</f>
        <v>g</v>
      </c>
      <c r="N19" s="72">
        <f>_xlfn.XLOOKUP($G19,'[1]Product Cost'!$L:$L,'[1]Product Cost'!$S:$S)</f>
        <v>103</v>
      </c>
      <c r="O19" s="73">
        <f>_xlfn.XLOOKUP($G19,'[1]Product Cost'!$L:$L,'[1]Product Cost'!$T:$T)</f>
        <v>5.1500000000000001E-3</v>
      </c>
      <c r="P19" s="12"/>
      <c r="R19" s="2" t="str">
        <f t="shared" si="2"/>
        <v>X</v>
      </c>
      <c r="S19" s="2" t="str">
        <f>IFERROR(VLOOKUP(G19,'Syrup Mixture'!D:D,1,FALSE),"")</f>
        <v/>
      </c>
      <c r="T19" s="2" t="str">
        <f>IFERROR(VLOOKUP(G19,'Premade Toppings'!D:D,1,FALSE),"")</f>
        <v/>
      </c>
      <c r="U19" s="2" t="str">
        <f>IFERROR(VLOOKUP(G19,'Fresh Brewed Tea'!D:D,1,FALSE),"")</f>
        <v/>
      </c>
      <c r="V19" s="2" t="str">
        <f>IFERROR(VLOOKUP(G19,'Milk Tea'!D:D,1,FALSE),"")</f>
        <v/>
      </c>
      <c r="W19" s="2" t="str">
        <f>IFERROR(VLOOKUP(G19,'Signature COLD'!D:D,1,FALSE),"")</f>
        <v>Brown Sugar Crystal Ball Jelly</v>
      </c>
      <c r="X19" s="2" t="str">
        <f>IFERROR(VLOOKUP(G19,'Signature HOT'!D:D,1,FALSE),"")</f>
        <v/>
      </c>
      <c r="Y19" s="2" t="str">
        <f>IFERROR(VLOOKUP(G19,'Popping Soda'!D:D,1,FALSE),"")</f>
        <v/>
      </c>
      <c r="Z19" s="2" t="str">
        <f>IFERROR(VLOOKUP(G19,Slush!D:D,1,FALSE),"")</f>
        <v/>
      </c>
      <c r="AA19" s="2" t="str">
        <f>IFERROR(VLOOKUP(G19,Toppings!C:C,1,FALSE),"")</f>
        <v>Brown Sugar Crystal Ball Jelly</v>
      </c>
    </row>
    <row r="20" spans="2:27" x14ac:dyDescent="0.3">
      <c r="B20" s="47"/>
      <c r="C20" s="47"/>
      <c r="D20" s="47"/>
      <c r="E20" s="47" t="str">
        <f>IFERROR(VLOOKUP(L20,'[2]GFS EFFECTIVE 05-15-2023'!$C:$AL,22,FALSE),"")</f>
        <v/>
      </c>
      <c r="F20" s="11" t="str">
        <f>_xlfn.XLOOKUP($G20,'[1]Product Cost'!$L:$L,'[1]Product Cost'!$K:$K)</f>
        <v>139100875</v>
      </c>
      <c r="G20" s="2" t="s">
        <v>69</v>
      </c>
      <c r="H20" s="9" t="str">
        <f>_xlfn.XLOOKUP($G20,'[1]Product Cost'!$L:$L,'[1]Product Cost'!$M:$M)</f>
        <v>YOGEN FRUZ GROUP (BODUO)</v>
      </c>
      <c r="I20" s="9" t="str">
        <f>_xlfn.XLOOKUP($G20,'[1]Product Cost'!$L:$L,'[1]Product Cost'!$N:$N)</f>
        <v>BODUO</v>
      </c>
      <c r="J20" s="9" t="str">
        <f>_xlfn.XLOOKUP($G20,'[1]Product Cost'!$L:$L,'[1]Product Cost'!$O:$O)</f>
        <v>139100875</v>
      </c>
      <c r="K20" s="9" t="str">
        <f>_xlfn.XLOOKUP($G20,'[1]Product Cost'!$L:$L,'[1]Product Cost'!$P:$P)</f>
        <v>20X1KG</v>
      </c>
      <c r="L20" s="71">
        <f>_xlfn.XLOOKUP($G20,'[1]Product Cost'!$L:$L,'[1]Product Cost'!$Q:$Q)</f>
        <v>20000</v>
      </c>
      <c r="M20" s="9" t="str">
        <f>_xlfn.XLOOKUP($G20,'[1]Product Cost'!$L:$L,'[1]Product Cost'!$R:$R)</f>
        <v>g</v>
      </c>
      <c r="N20" s="72">
        <f>_xlfn.XLOOKUP($G20,'[1]Product Cost'!$L:$L,'[1]Product Cost'!$S:$S)</f>
        <v>81.5</v>
      </c>
      <c r="O20" s="73">
        <f>_xlfn.XLOOKUP($G20,'[1]Product Cost'!$L:$L,'[1]Product Cost'!$T:$T)</f>
        <v>4.0749999999999996E-3</v>
      </c>
      <c r="P20" s="12"/>
      <c r="R20" s="2" t="str">
        <f t="shared" si="2"/>
        <v>X</v>
      </c>
      <c r="S20" s="2" t="str">
        <f>IFERROR(VLOOKUP(G20,'Syrup Mixture'!D:D,1,FALSE),"")</f>
        <v/>
      </c>
      <c r="T20" s="2" t="str">
        <f>IFERROR(VLOOKUP(G20,'Premade Toppings'!D:D,1,FALSE),"")</f>
        <v>Lychee Jelly</v>
      </c>
      <c r="U20" s="2" t="str">
        <f>IFERROR(VLOOKUP(G20,'Fresh Brewed Tea'!D:D,1,FALSE),"")</f>
        <v/>
      </c>
      <c r="V20" s="2" t="str">
        <f>IFERROR(VLOOKUP(G20,'Milk Tea'!D:D,1,FALSE),"")</f>
        <v/>
      </c>
      <c r="W20" s="2" t="str">
        <f>IFERROR(VLOOKUP(G20,'Signature COLD'!D:D,1,FALSE),"")</f>
        <v>Lychee jelly</v>
      </c>
      <c r="X20" s="2" t="str">
        <f>IFERROR(VLOOKUP(G20,'Signature HOT'!D:D,1,FALSE),"")</f>
        <v/>
      </c>
      <c r="Y20" s="2" t="str">
        <f>IFERROR(VLOOKUP(G20,'Popping Soda'!D:D,1,FALSE),"")</f>
        <v/>
      </c>
      <c r="Z20" s="2" t="str">
        <f>IFERROR(VLOOKUP(G20,Slush!D:D,1,FALSE),"")</f>
        <v/>
      </c>
      <c r="AA20" s="2" t="str">
        <f>IFERROR(VLOOKUP(G20,Toppings!C:C,1,FALSE),"")</f>
        <v>Lychee Jelly</v>
      </c>
    </row>
    <row r="21" spans="2:27" x14ac:dyDescent="0.3">
      <c r="B21" s="47"/>
      <c r="C21" s="47"/>
      <c r="D21" s="47"/>
      <c r="E21" s="47" t="str">
        <f>IFERROR(VLOOKUP(L21,'[2]GFS EFFECTIVE 05-15-2023'!$C:$AL,22,FALSE),"")</f>
        <v/>
      </c>
      <c r="F21" s="11" t="str">
        <f>_xlfn.XLOOKUP($G21,'[1]Product Cost'!$L:$L,'[1]Product Cost'!$K:$K)</f>
        <v>130600097</v>
      </c>
      <c r="G21" s="2" t="s">
        <v>51</v>
      </c>
      <c r="H21" s="9" t="str">
        <f>_xlfn.XLOOKUP($G21,'[1]Product Cost'!$L:$L,'[1]Product Cost'!$M:$M)</f>
        <v>YOGEN FRUZ GROUP (BODUO)</v>
      </c>
      <c r="I21" s="9" t="str">
        <f>_xlfn.XLOOKUP($G21,'[1]Product Cost'!$L:$L,'[1]Product Cost'!$N:$N)</f>
        <v>BODUO</v>
      </c>
      <c r="J21" s="9" t="str">
        <f>_xlfn.XLOOKUP($G21,'[1]Product Cost'!$L:$L,'[1]Product Cost'!$O:$O)</f>
        <v>130600097</v>
      </c>
      <c r="K21" s="9" t="str">
        <f>_xlfn.XLOOKUP($G21,'[1]Product Cost'!$L:$L,'[1]Product Cost'!$P:$P)</f>
        <v>6X3KG</v>
      </c>
      <c r="L21" s="71">
        <f>_xlfn.XLOOKUP($G21,'[1]Product Cost'!$L:$L,'[1]Product Cost'!$Q:$Q)</f>
        <v>18000</v>
      </c>
      <c r="M21" s="9" t="str">
        <f>_xlfn.XLOOKUP($G21,'[1]Product Cost'!$L:$L,'[1]Product Cost'!$R:$R)</f>
        <v>g</v>
      </c>
      <c r="N21" s="72">
        <f>_xlfn.XLOOKUP($G21,'[1]Product Cost'!$L:$L,'[1]Product Cost'!$S:$S)</f>
        <v>108.5</v>
      </c>
      <c r="O21" s="73">
        <f>_xlfn.XLOOKUP($G21,'[1]Product Cost'!$L:$L,'[1]Product Cost'!$T:$T)</f>
        <v>6.0277777777777777E-3</v>
      </c>
      <c r="P21" s="12"/>
      <c r="R21" s="2" t="str">
        <f t="shared" si="2"/>
        <v>X</v>
      </c>
      <c r="S21" s="2" t="str">
        <f>IFERROR(VLOOKUP(G21,'Syrup Mixture'!D:D,1,FALSE),"")</f>
        <v/>
      </c>
      <c r="T21" s="2" t="str">
        <f>IFERROR(VLOOKUP(G21,'Premade Toppings'!D:D,1,FALSE),"")</f>
        <v>Lychee Popping Boba</v>
      </c>
      <c r="U21" s="2" t="str">
        <f>IFERROR(VLOOKUP(G21,'Fresh Brewed Tea'!D:D,1,FALSE),"")</f>
        <v/>
      </c>
      <c r="V21" s="2" t="str">
        <f>IFERROR(VLOOKUP(G21,'Milk Tea'!D:D,1,FALSE),"")</f>
        <v/>
      </c>
      <c r="W21" s="2" t="str">
        <f>IFERROR(VLOOKUP(G21,'Signature COLD'!D:D,1,FALSE),"")</f>
        <v/>
      </c>
      <c r="X21" s="2" t="str">
        <f>IFERROR(VLOOKUP(G21,'Signature HOT'!D:D,1,FALSE),"")</f>
        <v/>
      </c>
      <c r="Y21" s="2" t="str">
        <f>IFERROR(VLOOKUP(G21,'Popping Soda'!D:D,1,FALSE),"")</f>
        <v>Lychee Popping Boba</v>
      </c>
      <c r="Z21" s="2" t="str">
        <f>IFERROR(VLOOKUP(G21,Slush!D:D,1,FALSE),"")</f>
        <v/>
      </c>
      <c r="AA21" s="2" t="str">
        <f>IFERROR(VLOOKUP(G21,Toppings!C:C,1,FALSE),"")</f>
        <v>Lychee Popping Boba</v>
      </c>
    </row>
    <row r="22" spans="2:27" x14ac:dyDescent="0.3">
      <c r="B22" s="47"/>
      <c r="C22" s="47"/>
      <c r="D22" s="47"/>
      <c r="E22" s="47" t="str">
        <f>IFERROR(VLOOKUP(L22,'[2]GFS EFFECTIVE 05-15-2023'!$C:$AL,22,FALSE),"")</f>
        <v/>
      </c>
      <c r="F22" s="11" t="str">
        <f>_xlfn.XLOOKUP($G22,'[1]Product Cost'!$L:$L,'[1]Product Cost'!$K:$K)</f>
        <v>130600005</v>
      </c>
      <c r="G22" s="2" t="s">
        <v>50</v>
      </c>
      <c r="H22" s="9" t="str">
        <f>_xlfn.XLOOKUP($G22,'[1]Product Cost'!$L:$L,'[1]Product Cost'!$M:$M)</f>
        <v>YOGEN FRUZ GROUP (BODUO)</v>
      </c>
      <c r="I22" s="9" t="str">
        <f>_xlfn.XLOOKUP($G22,'[1]Product Cost'!$L:$L,'[1]Product Cost'!$N:$N)</f>
        <v>BODUO</v>
      </c>
      <c r="J22" s="9" t="str">
        <f>_xlfn.XLOOKUP($G22,'[1]Product Cost'!$L:$L,'[1]Product Cost'!$O:$O)</f>
        <v>130600005</v>
      </c>
      <c r="K22" s="9" t="str">
        <f>_xlfn.XLOOKUP($G22,'[1]Product Cost'!$L:$L,'[1]Product Cost'!$P:$P)</f>
        <v>6X3KG</v>
      </c>
      <c r="L22" s="71">
        <f>_xlfn.XLOOKUP($G22,'[1]Product Cost'!$L:$L,'[1]Product Cost'!$Q:$Q)</f>
        <v>18000</v>
      </c>
      <c r="M22" s="9" t="str">
        <f>_xlfn.XLOOKUP($G22,'[1]Product Cost'!$L:$L,'[1]Product Cost'!$R:$R)</f>
        <v>g</v>
      </c>
      <c r="N22" s="72">
        <f>_xlfn.XLOOKUP($G22,'[1]Product Cost'!$L:$L,'[1]Product Cost'!$S:$S)</f>
        <v>108.5</v>
      </c>
      <c r="O22" s="73">
        <f>_xlfn.XLOOKUP($G22,'[1]Product Cost'!$L:$L,'[1]Product Cost'!$T:$T)</f>
        <v>6.0277777777777777E-3</v>
      </c>
      <c r="P22" s="12"/>
      <c r="R22" s="2" t="str">
        <f t="shared" si="2"/>
        <v>X</v>
      </c>
      <c r="S22" s="2" t="str">
        <f>IFERROR(VLOOKUP(G22,'Syrup Mixture'!D:D,1,FALSE),"")</f>
        <v/>
      </c>
      <c r="T22" s="2" t="str">
        <f>IFERROR(VLOOKUP(G22,'Premade Toppings'!D:D,1,FALSE),"")</f>
        <v>Mango Popping Boba</v>
      </c>
      <c r="U22" s="2" t="str">
        <f>IFERROR(VLOOKUP(G22,'Fresh Brewed Tea'!D:D,1,FALSE),"")</f>
        <v/>
      </c>
      <c r="V22" s="2" t="str">
        <f>IFERROR(VLOOKUP(G22,'Milk Tea'!D:D,1,FALSE),"")</f>
        <v/>
      </c>
      <c r="W22" s="2" t="str">
        <f>IFERROR(VLOOKUP(G22,'Signature COLD'!D:D,1,FALSE),"")</f>
        <v/>
      </c>
      <c r="X22" s="2" t="str">
        <f>IFERROR(VLOOKUP(G22,'Signature HOT'!D:D,1,FALSE),"")</f>
        <v/>
      </c>
      <c r="Y22" s="2" t="str">
        <f>IFERROR(VLOOKUP(G22,'Popping Soda'!D:D,1,FALSE),"")</f>
        <v>Mango Popping Boba</v>
      </c>
      <c r="Z22" s="2" t="str">
        <f>IFERROR(VLOOKUP(G22,Slush!D:D,1,FALSE),"")</f>
        <v/>
      </c>
      <c r="AA22" s="2" t="str">
        <f>IFERROR(VLOOKUP(G22,Toppings!C:C,1,FALSE),"")</f>
        <v>Mango Popping Boba</v>
      </c>
    </row>
    <row r="23" spans="2:27" x14ac:dyDescent="0.3">
      <c r="B23" s="47"/>
      <c r="C23" s="47"/>
      <c r="D23" s="47"/>
      <c r="E23" s="47" t="str">
        <f>IFERROR(VLOOKUP(L23,'[2]GFS EFFECTIVE 05-15-2023'!$C:$AL,22,FALSE),"")</f>
        <v/>
      </c>
      <c r="F23" s="11" t="str">
        <f>_xlfn.XLOOKUP($G23,'[1]Product Cost'!$L:$L,'[1]Product Cost'!$K:$K)</f>
        <v>130600002</v>
      </c>
      <c r="G23" s="2" t="s">
        <v>49</v>
      </c>
      <c r="H23" s="9" t="str">
        <f>_xlfn.XLOOKUP($G23,'[1]Product Cost'!$L:$L,'[1]Product Cost'!$M:$M)</f>
        <v>YOGEN FRUZ GROUP (BODUO)</v>
      </c>
      <c r="I23" s="9" t="str">
        <f>_xlfn.XLOOKUP($G23,'[1]Product Cost'!$L:$L,'[1]Product Cost'!$N:$N)</f>
        <v>BODUO</v>
      </c>
      <c r="J23" s="9" t="str">
        <f>_xlfn.XLOOKUP($G23,'[1]Product Cost'!$L:$L,'[1]Product Cost'!$O:$O)</f>
        <v>130600002</v>
      </c>
      <c r="K23" s="9" t="str">
        <f>_xlfn.XLOOKUP($G23,'[1]Product Cost'!$L:$L,'[1]Product Cost'!$P:$P)</f>
        <v>6X3KG</v>
      </c>
      <c r="L23" s="71">
        <f>_xlfn.XLOOKUP($G23,'[1]Product Cost'!$L:$L,'[1]Product Cost'!$Q:$Q)</f>
        <v>18000</v>
      </c>
      <c r="M23" s="9" t="str">
        <f>_xlfn.XLOOKUP($G23,'[1]Product Cost'!$L:$L,'[1]Product Cost'!$R:$R)</f>
        <v>g</v>
      </c>
      <c r="N23" s="72">
        <f>_xlfn.XLOOKUP($G23,'[1]Product Cost'!$L:$L,'[1]Product Cost'!$S:$S)</f>
        <v>108.5</v>
      </c>
      <c r="O23" s="73">
        <f>_xlfn.XLOOKUP($G23,'[1]Product Cost'!$L:$L,'[1]Product Cost'!$T:$T)</f>
        <v>6.0277777777777777E-3</v>
      </c>
      <c r="P23" s="12"/>
      <c r="R23" s="2" t="str">
        <f t="shared" si="2"/>
        <v>X</v>
      </c>
      <c r="S23" s="2" t="str">
        <f>IFERROR(VLOOKUP(G23,'Syrup Mixture'!D:D,1,FALSE),"")</f>
        <v/>
      </c>
      <c r="T23" s="2" t="str">
        <f>IFERROR(VLOOKUP(G23,'Premade Toppings'!D:D,1,FALSE),"")</f>
        <v>Strawberry Popping Boba</v>
      </c>
      <c r="U23" s="2" t="str">
        <f>IFERROR(VLOOKUP(G23,'Fresh Brewed Tea'!D:D,1,FALSE),"")</f>
        <v/>
      </c>
      <c r="V23" s="2" t="str">
        <f>IFERROR(VLOOKUP(G23,'Milk Tea'!D:D,1,FALSE),"")</f>
        <v/>
      </c>
      <c r="W23" s="2" t="str">
        <f>IFERROR(VLOOKUP(G23,'Signature COLD'!D:D,1,FALSE),"")</f>
        <v/>
      </c>
      <c r="X23" s="2" t="str">
        <f>IFERROR(VLOOKUP(G23,'Signature HOT'!D:D,1,FALSE),"")</f>
        <v/>
      </c>
      <c r="Y23" s="2" t="str">
        <f>IFERROR(VLOOKUP(G23,'Popping Soda'!D:D,1,FALSE),"")</f>
        <v>Strawberry Popping Boba</v>
      </c>
      <c r="Z23" s="2" t="str">
        <f>IFERROR(VLOOKUP(G23,Slush!D:D,1,FALSE),"")</f>
        <v/>
      </c>
      <c r="AA23" s="2" t="str">
        <f>IFERROR(VLOOKUP(G23,Toppings!C:C,1,FALSE),"")</f>
        <v>Strawberry Popping Boba</v>
      </c>
    </row>
    <row r="24" spans="2:27" x14ac:dyDescent="0.3">
      <c r="B24" s="47"/>
      <c r="C24" s="47"/>
      <c r="D24" s="47"/>
      <c r="E24" s="47" t="str">
        <f>IFERROR(VLOOKUP(L24,'[2]GFS EFFECTIVE 05-15-2023'!$C:$AL,22,FALSE),"")</f>
        <v/>
      </c>
      <c r="F24" s="11" t="str">
        <f>_xlfn.XLOOKUP($G24,'[1]Product Cost'!$L:$L,'[1]Product Cost'!$K:$K)</f>
        <v>130500296</v>
      </c>
      <c r="G24" s="2" t="s">
        <v>187</v>
      </c>
      <c r="H24" s="9" t="str">
        <f>_xlfn.XLOOKUP($G24,'[1]Product Cost'!$L:$L,'[1]Product Cost'!$M:$M)</f>
        <v>YOGEN FRUZ GROUP (BODUO)</v>
      </c>
      <c r="I24" s="9" t="str">
        <f>_xlfn.XLOOKUP($G24,'[1]Product Cost'!$L:$L,'[1]Product Cost'!$N:$N)</f>
        <v>BODUO</v>
      </c>
      <c r="J24" s="9" t="str">
        <f>_xlfn.XLOOKUP($G24,'[1]Product Cost'!$L:$L,'[1]Product Cost'!$O:$O)</f>
        <v>130500296</v>
      </c>
      <c r="K24" s="9" t="str">
        <f>_xlfn.XLOOKUP($G24,'[1]Product Cost'!$L:$L,'[1]Product Cost'!$P:$P)</f>
        <v>20X1KG</v>
      </c>
      <c r="L24" s="71">
        <f>_xlfn.XLOOKUP($G24,'[1]Product Cost'!$L:$L,'[1]Product Cost'!$Q:$Q)</f>
        <v>20000</v>
      </c>
      <c r="M24" s="9" t="str">
        <f>_xlfn.XLOOKUP($G24,'[1]Product Cost'!$L:$L,'[1]Product Cost'!$R:$R)</f>
        <v>g</v>
      </c>
      <c r="N24" s="72">
        <f>_xlfn.XLOOKUP($G24,'[1]Product Cost'!$L:$L,'[1]Product Cost'!$S:$S)</f>
        <v>66.5</v>
      </c>
      <c r="O24" s="73">
        <f>_xlfn.XLOOKUP($G24,'[1]Product Cost'!$L:$L,'[1]Product Cost'!$T:$T)</f>
        <v>3.3249999999999998E-3</v>
      </c>
      <c r="P24" s="12"/>
      <c r="R24" s="2" t="str">
        <f t="shared" si="2"/>
        <v>X</v>
      </c>
      <c r="S24" s="2" t="str">
        <f>IFERROR(VLOOKUP(G24,'Syrup Mixture'!D:D,1,FALSE),"")</f>
        <v/>
      </c>
      <c r="T24" s="2" t="str">
        <f>IFERROR(VLOOKUP(G24,'Premade Toppings'!D:D,1,FALSE),"")</f>
        <v>Tapioca Pearls</v>
      </c>
      <c r="U24" s="2" t="str">
        <f>IFERROR(VLOOKUP(G24,'Fresh Brewed Tea'!D:D,1,FALSE),"")</f>
        <v/>
      </c>
      <c r="V24" s="2" t="str">
        <f>IFERROR(VLOOKUP(G24,'Milk Tea'!D:D,1,FALSE),"")</f>
        <v/>
      </c>
      <c r="W24" s="2" t="str">
        <f>IFERROR(VLOOKUP(G24,'Signature COLD'!D:D,1,FALSE),"")</f>
        <v/>
      </c>
      <c r="X24" s="2" t="str">
        <f>IFERROR(VLOOKUP(G24,'Signature HOT'!D:D,1,FALSE),"")</f>
        <v/>
      </c>
      <c r="Y24" s="2" t="str">
        <f>IFERROR(VLOOKUP(G24,'Popping Soda'!D:D,1,FALSE),"")</f>
        <v/>
      </c>
      <c r="Z24" s="2" t="str">
        <f>IFERROR(VLOOKUP(G24,Slush!D:D,1,FALSE),"")</f>
        <v/>
      </c>
      <c r="AA24" s="2" t="str">
        <f>IFERROR(VLOOKUP(G24,Toppings!C:C,1,FALSE),"")</f>
        <v/>
      </c>
    </row>
    <row r="25" spans="2:27" x14ac:dyDescent="0.3">
      <c r="B25" s="47"/>
      <c r="C25" s="47"/>
      <c r="D25" s="47"/>
      <c r="E25" s="47" t="str">
        <f>IFERROR(VLOOKUP(L25,'[2]GFS EFFECTIVE 05-15-2023'!$C:$AL,22,FALSE),"")</f>
        <v/>
      </c>
      <c r="F25" s="11" t="str">
        <f>_xlfn.XLOOKUP($G25,'[1]Product Cost'!$L:$L,'[1]Product Cost'!$K:$K)</f>
        <v>130200269</v>
      </c>
      <c r="G25" s="55" t="s">
        <v>188</v>
      </c>
      <c r="H25" s="9" t="str">
        <f>_xlfn.XLOOKUP($G25,'[1]Product Cost'!$L:$L,'[1]Product Cost'!$M:$M)</f>
        <v>YOGEN FRUZ GROUP (BODUO)</v>
      </c>
      <c r="I25" s="9" t="str">
        <f>_xlfn.XLOOKUP($G25,'[1]Product Cost'!$L:$L,'[1]Product Cost'!$N:$N)</f>
        <v>BODUO</v>
      </c>
      <c r="J25" s="9" t="str">
        <f>_xlfn.XLOOKUP($G25,'[1]Product Cost'!$L:$L,'[1]Product Cost'!$O:$O)</f>
        <v>130200269</v>
      </c>
      <c r="K25" s="9" t="str">
        <f>_xlfn.XLOOKUP($G25,'[1]Product Cost'!$L:$L,'[1]Product Cost'!$P:$P)</f>
        <v>15X1KG</v>
      </c>
      <c r="L25" s="71">
        <f>_xlfn.XLOOKUP($G25,'[1]Product Cost'!$L:$L,'[1]Product Cost'!$Q:$Q)</f>
        <v>15000</v>
      </c>
      <c r="M25" s="9" t="str">
        <f>_xlfn.XLOOKUP($G25,'[1]Product Cost'!$L:$L,'[1]Product Cost'!$R:$R)</f>
        <v>g</v>
      </c>
      <c r="N25" s="72">
        <f>_xlfn.XLOOKUP($G25,'[1]Product Cost'!$L:$L,'[1]Product Cost'!$S:$S)</f>
        <v>204</v>
      </c>
      <c r="O25" s="73">
        <f>_xlfn.XLOOKUP($G25,'[1]Product Cost'!$L:$L,'[1]Product Cost'!$T:$T)</f>
        <v>1.3599999999999999E-2</v>
      </c>
      <c r="P25" s="52" t="s">
        <v>201</v>
      </c>
      <c r="R25" s="2" t="str">
        <f t="shared" ref="R25:R35" si="3">IF(AND(S25="",T25="",U25="",V25="",W25="",X25="",Y25="",Z25="",AA25=""),"","X")</f>
        <v>X</v>
      </c>
      <c r="S25" s="2" t="str">
        <f>IFERROR(VLOOKUP(G25,'Syrup Mixture'!D:D,1,FALSE),"")</f>
        <v/>
      </c>
      <c r="T25" s="2" t="str">
        <f>IFERROR(VLOOKUP(G25,'Premade Toppings'!D:D,1,FALSE),"")</f>
        <v>Aiyu Flavor Powder</v>
      </c>
      <c r="U25" s="2" t="str">
        <f>IFERROR(VLOOKUP(G25,'Fresh Brewed Tea'!D:D,1,FALSE),"")</f>
        <v/>
      </c>
      <c r="V25" s="2" t="str">
        <f>IFERROR(VLOOKUP(G25,'Milk Tea'!D:D,1,FALSE),"")</f>
        <v/>
      </c>
      <c r="W25" s="2" t="str">
        <f>IFERROR(VLOOKUP(G25,'Signature COLD'!D:D,1,FALSE),"")</f>
        <v/>
      </c>
      <c r="X25" s="2" t="str">
        <f>IFERROR(VLOOKUP(G25,'Signature HOT'!D:D,1,FALSE),"")</f>
        <v/>
      </c>
      <c r="Y25" s="2" t="str">
        <f>IFERROR(VLOOKUP(G25,'Popping Soda'!D:D,1,FALSE),"")</f>
        <v/>
      </c>
      <c r="Z25" s="2" t="str">
        <f>IFERROR(VLOOKUP(G25,Slush!D:D,1,FALSE),"")</f>
        <v/>
      </c>
      <c r="AA25" s="2" t="str">
        <f>IFERROR(VLOOKUP(G25,Toppings!C:C,1,FALSE),"")</f>
        <v/>
      </c>
    </row>
    <row r="26" spans="2:27" x14ac:dyDescent="0.3">
      <c r="B26" s="47"/>
      <c r="C26" s="47"/>
      <c r="D26" s="47"/>
      <c r="E26" s="47" t="str">
        <f>IFERROR(VLOOKUP(L26,'[2]GFS EFFECTIVE 05-15-2023'!$C:$AL,22,FALSE),"")</f>
        <v/>
      </c>
      <c r="F26" s="11" t="str">
        <f>_xlfn.XLOOKUP($G26,'[1]Product Cost'!$L:$L,'[1]Product Cost'!$K:$K)</f>
        <v>N/A</v>
      </c>
      <c r="G26" s="55" t="s">
        <v>139</v>
      </c>
      <c r="H26" s="9" t="str">
        <f>_xlfn.XLOOKUP($G26,'[1]Product Cost'!$L:$L,'[1]Product Cost'!$M:$M)</f>
        <v>NATUREGRAIL</v>
      </c>
      <c r="I26" s="9" t="str">
        <f>_xlfn.XLOOKUP($G26,'[1]Product Cost'!$L:$L,'[1]Product Cost'!$N:$N)</f>
        <v>AMAZON</v>
      </c>
      <c r="J26" s="9" t="str">
        <f>_xlfn.XLOOKUP($G26,'[1]Product Cost'!$L:$L,'[1]Product Cost'!$O:$O)</f>
        <v>N/A</v>
      </c>
      <c r="K26" s="9" t="str">
        <f>_xlfn.XLOOKUP($G26,'[1]Product Cost'!$L:$L,'[1]Product Cost'!$P:$P)</f>
        <v>30G</v>
      </c>
      <c r="L26" s="71">
        <f>_xlfn.XLOOKUP($G26,'[1]Product Cost'!$L:$L,'[1]Product Cost'!$Q:$Q)</f>
        <v>30</v>
      </c>
      <c r="M26" s="9" t="str">
        <f>_xlfn.XLOOKUP($G26,'[1]Product Cost'!$L:$L,'[1]Product Cost'!$R:$R)</f>
        <v>g</v>
      </c>
      <c r="N26" s="72">
        <f>_xlfn.XLOOKUP($G26,'[1]Product Cost'!$L:$L,'[1]Product Cost'!$S:$S)</f>
        <v>24.99</v>
      </c>
      <c r="O26" s="73">
        <f>_xlfn.XLOOKUP($G26,'[1]Product Cost'!$L:$L,'[1]Product Cost'!$T:$T)</f>
        <v>0.83299999999999996</v>
      </c>
      <c r="P26" s="52" t="s">
        <v>201</v>
      </c>
      <c r="R26" s="2" t="str">
        <f t="shared" si="3"/>
        <v>X</v>
      </c>
      <c r="S26" s="2" t="str">
        <f>IFERROR(VLOOKUP(G26,'Syrup Mixture'!D:D,1,FALSE),"")</f>
        <v>Blue Spirulina Powder</v>
      </c>
      <c r="T26" s="2" t="str">
        <f>IFERROR(VLOOKUP(G26,'Premade Toppings'!D:D,1,FALSE),"")</f>
        <v/>
      </c>
      <c r="U26" s="2" t="str">
        <f>IFERROR(VLOOKUP(G26,'Fresh Brewed Tea'!D:D,1,FALSE),"")</f>
        <v/>
      </c>
      <c r="V26" s="2" t="str">
        <f>IFERROR(VLOOKUP(G26,'Milk Tea'!D:D,1,FALSE),"")</f>
        <v/>
      </c>
      <c r="W26" s="2" t="str">
        <f>IFERROR(VLOOKUP(G26,'Signature COLD'!D:D,1,FALSE),"")</f>
        <v/>
      </c>
      <c r="X26" s="2" t="str">
        <f>IFERROR(VLOOKUP(G26,'Signature HOT'!D:D,1,FALSE),"")</f>
        <v/>
      </c>
      <c r="Y26" s="2" t="str">
        <f>IFERROR(VLOOKUP(G26,'Popping Soda'!D:D,1,FALSE),"")</f>
        <v/>
      </c>
      <c r="Z26" s="2" t="str">
        <f>IFERROR(VLOOKUP(G26,Slush!D:D,1,FALSE),"")</f>
        <v/>
      </c>
      <c r="AA26" s="2" t="str">
        <f>IFERROR(VLOOKUP(G26,Toppings!C:C,1,FALSE),"")</f>
        <v/>
      </c>
    </row>
    <row r="27" spans="2:27" x14ac:dyDescent="0.3">
      <c r="B27" s="47"/>
      <c r="C27" s="47"/>
      <c r="D27" s="47"/>
      <c r="E27" s="47" t="str">
        <f>IFERROR(VLOOKUP(L27,'[2]GFS EFFECTIVE 05-15-2023'!$C:$AL,22,FALSE),"")</f>
        <v/>
      </c>
      <c r="F27" s="11" t="str">
        <f>_xlfn.XLOOKUP($G27,'[1]Product Cost'!$L:$L,'[1]Product Cost'!$K:$K)</f>
        <v>N/A</v>
      </c>
      <c r="G27" s="55" t="s">
        <v>136</v>
      </c>
      <c r="H27" s="9" t="str">
        <f>_xlfn.XLOOKUP($G27,'[1]Product Cost'!$L:$L,'[1]Product Cost'!$M:$M)</f>
        <v>RICH PRODUCTS</v>
      </c>
      <c r="I27" s="9" t="str">
        <f>_xlfn.XLOOKUP($G27,'[1]Product Cost'!$L:$L,'[1]Product Cost'!$N:$N)</f>
        <v>GFS</v>
      </c>
      <c r="J27" s="9" t="str">
        <f>_xlfn.XLOOKUP($G27,'[1]Product Cost'!$L:$L,'[1]Product Cost'!$O:$O)</f>
        <v>1436406</v>
      </c>
      <c r="K27" s="9" t="str">
        <f>_xlfn.XLOOKUP($G27,'[1]Product Cost'!$L:$L,'[1]Product Cost'!$P:$P)</f>
        <v>12X19.04 OZ</v>
      </c>
      <c r="L27" s="71">
        <f>_xlfn.XLOOKUP($G27,'[1]Product Cost'!$L:$L,'[1]Product Cost'!$Q:$Q)</f>
        <v>6477.4080000000004</v>
      </c>
      <c r="M27" s="9" t="str">
        <f>_xlfn.XLOOKUP($G27,'[1]Product Cost'!$L:$L,'[1]Product Cost'!$R:$R)</f>
        <v>g</v>
      </c>
      <c r="N27" s="72">
        <f>_xlfn.XLOOKUP($G27,'[1]Product Cost'!$L:$L,'[1]Product Cost'!$S:$S)</f>
        <v>76.48</v>
      </c>
      <c r="O27" s="73">
        <f>_xlfn.XLOOKUP($G27,'[1]Product Cost'!$L:$L,'[1]Product Cost'!$T:$T)</f>
        <v>1.1807192012607512E-2</v>
      </c>
      <c r="P27" s="52" t="s">
        <v>200</v>
      </c>
      <c r="R27" s="2" t="str">
        <f t="shared" si="3"/>
        <v>X</v>
      </c>
      <c r="S27" s="2" t="str">
        <f>IFERROR(VLOOKUP(G27,'Syrup Mixture'!D:D,1,FALSE),"")</f>
        <v/>
      </c>
      <c r="T27" s="2" t="str">
        <f>IFERROR(VLOOKUP(G27,'Premade Toppings'!D:D,1,FALSE),"")</f>
        <v/>
      </c>
      <c r="U27" s="2" t="str">
        <f>IFERROR(VLOOKUP(G27,'Fresh Brewed Tea'!D:D,1,FALSE),"")</f>
        <v/>
      </c>
      <c r="V27" s="2" t="str">
        <f>IFERROR(VLOOKUP(G27,'Milk Tea'!D:D,1,FALSE),"")</f>
        <v/>
      </c>
      <c r="W27" s="2" t="str">
        <f>IFERROR(VLOOKUP(G27,'Signature COLD'!D:D,1,FALSE),"")</f>
        <v/>
      </c>
      <c r="X27" s="2" t="str">
        <f>IFERROR(VLOOKUP(G27,'Signature HOT'!D:D,1,FALSE),"")</f>
        <v>Cream Foam</v>
      </c>
      <c r="Y27" s="2" t="str">
        <f>IFERROR(VLOOKUP(G27,'Popping Soda'!D:D,1,FALSE),"")</f>
        <v/>
      </c>
      <c r="Z27" s="2" t="str">
        <f>IFERROR(VLOOKUP(G27,Slush!D:D,1,FALSE),"")</f>
        <v/>
      </c>
      <c r="AA27" s="2" t="str">
        <f>IFERROR(VLOOKUP(G27,Toppings!C:C,1,FALSE),"")</f>
        <v/>
      </c>
    </row>
    <row r="28" spans="2:27" x14ac:dyDescent="0.3">
      <c r="B28" s="47"/>
      <c r="C28" s="47"/>
      <c r="D28" s="47"/>
      <c r="E28" s="47" t="str">
        <f>IFERROR(VLOOKUP(L28,'[2]GFS EFFECTIVE 05-15-2023'!$C:$AL,22,FALSE),"")</f>
        <v/>
      </c>
      <c r="F28" s="11" t="str">
        <f>_xlfn.XLOOKUP($G28,'[1]Product Cost'!$L:$L,'[1]Product Cost'!$K:$K)</f>
        <v>132200004</v>
      </c>
      <c r="G28" s="55" t="s">
        <v>140</v>
      </c>
      <c r="H28" s="9" t="str">
        <f>_xlfn.XLOOKUP($G28,'[1]Product Cost'!$L:$L,'[1]Product Cost'!$M:$M)</f>
        <v>YOGEN FRUZ GROUP (BODUO)</v>
      </c>
      <c r="I28" s="9" t="str">
        <f>_xlfn.XLOOKUP($G28,'[1]Product Cost'!$L:$L,'[1]Product Cost'!$N:$N)</f>
        <v>BODUO</v>
      </c>
      <c r="J28" s="9" t="str">
        <f>_xlfn.XLOOKUP($G28,'[1]Product Cost'!$L:$L,'[1]Product Cost'!$O:$O)</f>
        <v>132200004</v>
      </c>
      <c r="K28" s="9" t="str">
        <f>_xlfn.XLOOKUP($G28,'[1]Product Cost'!$L:$L,'[1]Product Cost'!$P:$P)</f>
        <v>10X2KG</v>
      </c>
      <c r="L28" s="71">
        <f>_xlfn.XLOOKUP($G28,'[1]Product Cost'!$L:$L,'[1]Product Cost'!$Q:$Q)</f>
        <v>20000</v>
      </c>
      <c r="M28" s="9" t="str">
        <f>_xlfn.XLOOKUP($G28,'[1]Product Cost'!$L:$L,'[1]Product Cost'!$R:$R)</f>
        <v>g</v>
      </c>
      <c r="N28" s="72">
        <f>_xlfn.XLOOKUP($G28,'[1]Product Cost'!$L:$L,'[1]Product Cost'!$S:$S)</f>
        <v>87</v>
      </c>
      <c r="O28" s="73">
        <f>_xlfn.XLOOKUP($G28,'[1]Product Cost'!$L:$L,'[1]Product Cost'!$T:$T)</f>
        <v>4.3499999999999997E-3</v>
      </c>
      <c r="P28" s="52" t="s">
        <v>199</v>
      </c>
      <c r="R28" s="2" t="str">
        <f t="shared" si="3"/>
        <v/>
      </c>
      <c r="S28" s="2" t="str">
        <f>IFERROR(VLOOKUP(G28,'Syrup Mixture'!D:D,1,FALSE),"")</f>
        <v/>
      </c>
      <c r="T28" s="2" t="str">
        <f>IFERROR(VLOOKUP(G28,'Premade Toppings'!D:D,1,FALSE),"")</f>
        <v/>
      </c>
      <c r="U28" s="2" t="str">
        <f>IFERROR(VLOOKUP(G28,'Fresh Brewed Tea'!D:D,1,FALSE),"")</f>
        <v/>
      </c>
      <c r="V28" s="2" t="str">
        <f>IFERROR(VLOOKUP(G28,'Milk Tea'!D:D,1,FALSE),"")</f>
        <v/>
      </c>
      <c r="W28" s="2" t="str">
        <f>IFERROR(VLOOKUP(G28,'Signature COLD'!D:D,1,FALSE),"")</f>
        <v/>
      </c>
      <c r="X28" s="2" t="str">
        <f>IFERROR(VLOOKUP(G28,'Signature HOT'!D:D,1,FALSE),"")</f>
        <v/>
      </c>
      <c r="Y28" s="2" t="str">
        <f>IFERROR(VLOOKUP(G28,'Popping Soda'!D:D,1,FALSE),"")</f>
        <v/>
      </c>
      <c r="Z28" s="2" t="str">
        <f>IFERROR(VLOOKUP(G28,Slush!D:D,1,FALSE),"")</f>
        <v/>
      </c>
      <c r="AA28" s="2" t="str">
        <f>IFERROR(VLOOKUP(G28,Toppings!C:C,1,FALSE),"")</f>
        <v/>
      </c>
    </row>
    <row r="29" spans="2:27" x14ac:dyDescent="0.3">
      <c r="B29" s="47"/>
      <c r="C29" s="47"/>
      <c r="D29" s="47"/>
      <c r="E29" s="47" t="str">
        <f>IFERROR(VLOOKUP(L29,'[2]GFS EFFECTIVE 05-15-2023'!$C:$AL,22,FALSE),"")</f>
        <v/>
      </c>
      <c r="F29" s="11" t="str">
        <f>_xlfn.XLOOKUP($G29,'[1]Product Cost'!$L:$L,'[1]Product Cost'!$K:$K)</f>
        <v>139101068</v>
      </c>
      <c r="G29" s="55" t="s">
        <v>141</v>
      </c>
      <c r="H29" s="9" t="str">
        <f>_xlfn.XLOOKUP($G29,'[1]Product Cost'!$L:$L,'[1]Product Cost'!$M:$M)</f>
        <v>YOGEN FRUZ GROUP (BODUO)</v>
      </c>
      <c r="I29" s="9" t="str">
        <f>_xlfn.XLOOKUP($G29,'[1]Product Cost'!$L:$L,'[1]Product Cost'!$N:$N)</f>
        <v>BODUO</v>
      </c>
      <c r="J29" s="9" t="str">
        <f>_xlfn.XLOOKUP($G29,'[1]Product Cost'!$L:$L,'[1]Product Cost'!$O:$O)</f>
        <v>139101068</v>
      </c>
      <c r="K29" s="9" t="str">
        <f>_xlfn.XLOOKUP($G29,'[1]Product Cost'!$L:$L,'[1]Product Cost'!$P:$P)</f>
        <v>12X1KG</v>
      </c>
      <c r="L29" s="71">
        <f>_xlfn.XLOOKUP($G29,'[1]Product Cost'!$L:$L,'[1]Product Cost'!$Q:$Q)</f>
        <v>12000</v>
      </c>
      <c r="M29" s="9" t="str">
        <f>_xlfn.XLOOKUP($G29,'[1]Product Cost'!$L:$L,'[1]Product Cost'!$R:$R)</f>
        <v>g</v>
      </c>
      <c r="N29" s="72">
        <f>_xlfn.XLOOKUP($G29,'[1]Product Cost'!$L:$L,'[1]Product Cost'!$S:$S)</f>
        <v>86</v>
      </c>
      <c r="O29" s="73">
        <f>_xlfn.XLOOKUP($G29,'[1]Product Cost'!$L:$L,'[1]Product Cost'!$T:$T)</f>
        <v>7.1666666666666667E-3</v>
      </c>
      <c r="P29" s="52" t="s">
        <v>200</v>
      </c>
      <c r="R29" s="2" t="str">
        <f t="shared" si="3"/>
        <v>X</v>
      </c>
      <c r="S29" s="2" t="str">
        <f>IFERROR(VLOOKUP(G29,'Syrup Mixture'!D:D,1,FALSE),"")</f>
        <v/>
      </c>
      <c r="T29" s="2" t="str">
        <f>IFERROR(VLOOKUP(G29,'Premade Toppings'!D:D,1,FALSE),"")</f>
        <v/>
      </c>
      <c r="U29" s="2" t="str">
        <f>IFERROR(VLOOKUP(G29,'Fresh Brewed Tea'!D:D,1,FALSE),"")</f>
        <v/>
      </c>
      <c r="V29" s="2" t="str">
        <f>IFERROR(VLOOKUP(G29,'Milk Tea'!D:D,1,FALSE),"")</f>
        <v/>
      </c>
      <c r="W29" s="2" t="str">
        <f>IFERROR(VLOOKUP(G29,'Signature COLD'!D:D,1,FALSE),"")</f>
        <v>Oat Popping Boba</v>
      </c>
      <c r="X29" s="2" t="str">
        <f>IFERROR(VLOOKUP(G29,'Signature HOT'!D:D,1,FALSE),"")</f>
        <v>Oat Popping Boba</v>
      </c>
      <c r="Y29" s="2" t="str">
        <f>IFERROR(VLOOKUP(G29,'Popping Soda'!D:D,1,FALSE),"")</f>
        <v/>
      </c>
      <c r="Z29" s="2" t="str">
        <f>IFERROR(VLOOKUP(G29,Slush!D:D,1,FALSE),"")</f>
        <v/>
      </c>
      <c r="AA29" s="2" t="str">
        <f>IFERROR(VLOOKUP(G29,Toppings!C:C,1,FALSE),"")</f>
        <v/>
      </c>
    </row>
    <row r="30" spans="2:27" x14ac:dyDescent="0.3">
      <c r="B30" s="47"/>
      <c r="C30" s="47"/>
      <c r="D30" s="47"/>
      <c r="E30" s="47" t="str">
        <f>IFERROR(VLOOKUP(L30,'[2]GFS EFFECTIVE 05-15-2023'!$C:$AL,22,FALSE),"")</f>
        <v/>
      </c>
      <c r="F30" s="11" t="str">
        <f>_xlfn.XLOOKUP($G30,'[1]Product Cost'!$L:$L,'[1]Product Cost'!$K:$K)</f>
        <v>130200004</v>
      </c>
      <c r="G30" s="55" t="s">
        <v>189</v>
      </c>
      <c r="H30" s="9" t="str">
        <f>_xlfn.XLOOKUP($G30,'[1]Product Cost'!$L:$L,'[1]Product Cost'!$M:$M)</f>
        <v>YOGEN FRUZ GROUP (BODUO)</v>
      </c>
      <c r="I30" s="9" t="str">
        <f>_xlfn.XLOOKUP($G30,'[1]Product Cost'!$L:$L,'[1]Product Cost'!$N:$N)</f>
        <v>BODUO</v>
      </c>
      <c r="J30" s="9" t="str">
        <f>_xlfn.XLOOKUP($G30,'[1]Product Cost'!$L:$L,'[1]Product Cost'!$O:$O)</f>
        <v>130200004</v>
      </c>
      <c r="K30" s="9" t="str">
        <f>_xlfn.XLOOKUP($G30,'[1]Product Cost'!$L:$L,'[1]Product Cost'!$P:$P)</f>
        <v>15X1KG</v>
      </c>
      <c r="L30" s="71">
        <f>_xlfn.XLOOKUP($G30,'[1]Product Cost'!$L:$L,'[1]Product Cost'!$Q:$Q)</f>
        <v>15000</v>
      </c>
      <c r="M30" s="9" t="str">
        <f>_xlfn.XLOOKUP($G30,'[1]Product Cost'!$L:$L,'[1]Product Cost'!$R:$R)</f>
        <v>g</v>
      </c>
      <c r="N30" s="72">
        <f>_xlfn.XLOOKUP($G30,'[1]Product Cost'!$L:$L,'[1]Product Cost'!$S:$S)</f>
        <v>300</v>
      </c>
      <c r="O30" s="73">
        <f>_xlfn.XLOOKUP($G30,'[1]Product Cost'!$L:$L,'[1]Product Cost'!$T:$T)</f>
        <v>0.02</v>
      </c>
      <c r="P30" s="52" t="s">
        <v>199</v>
      </c>
      <c r="R30" s="2" t="str">
        <f t="shared" si="3"/>
        <v/>
      </c>
      <c r="S30" s="2" t="str">
        <f>IFERROR(VLOOKUP(G30,'Syrup Mixture'!D:D,1,FALSE),"")</f>
        <v/>
      </c>
      <c r="T30" s="2" t="str">
        <f>IFERROR(VLOOKUP(G30,'Premade Toppings'!D:D,1,FALSE),"")</f>
        <v/>
      </c>
      <c r="U30" s="2" t="str">
        <f>IFERROR(VLOOKUP(G30,'Fresh Brewed Tea'!D:D,1,FALSE),"")</f>
        <v/>
      </c>
      <c r="V30" s="2" t="str">
        <f>IFERROR(VLOOKUP(G30,'Milk Tea'!D:D,1,FALSE),"")</f>
        <v/>
      </c>
      <c r="W30" s="2" t="str">
        <f>IFERROR(VLOOKUP(G30,'Signature COLD'!D:D,1,FALSE),"")</f>
        <v/>
      </c>
      <c r="X30" s="2" t="str">
        <f>IFERROR(VLOOKUP(G30,'Signature HOT'!D:D,1,FALSE),"")</f>
        <v/>
      </c>
      <c r="Y30" s="2" t="str">
        <f>IFERROR(VLOOKUP(G30,'Popping Soda'!D:D,1,FALSE),"")</f>
        <v/>
      </c>
      <c r="Z30" s="2" t="str">
        <f>IFERROR(VLOOKUP(G30,Slush!D:D,1,FALSE),"")</f>
        <v/>
      </c>
      <c r="AA30" s="2" t="str">
        <f>IFERROR(VLOOKUP(G30,Toppings!C:C,1,FALSE),"")</f>
        <v/>
      </c>
    </row>
    <row r="31" spans="2:27" x14ac:dyDescent="0.3">
      <c r="B31" s="47"/>
      <c r="C31" s="47"/>
      <c r="D31" s="47"/>
      <c r="E31" s="47" t="str">
        <f>IFERROR(VLOOKUP(L31,'[2]GFS EFFECTIVE 05-15-2023'!$C:$AL,22,FALSE),"")</f>
        <v/>
      </c>
      <c r="F31" s="11" t="str">
        <f>_xlfn.XLOOKUP($G31,'[1]Product Cost'!$L:$L,'[1]Product Cost'!$K:$K)</f>
        <v>N/A</v>
      </c>
      <c r="G31" s="55" t="s">
        <v>166</v>
      </c>
      <c r="H31" s="9" t="str">
        <f>_xlfn.XLOOKUP($G31,'[1]Product Cost'!$L:$L,'[1]Product Cost'!$M:$M)</f>
        <v>CLUB HOUSE</v>
      </c>
      <c r="I31" s="9" t="str">
        <f>_xlfn.XLOOKUP($G31,'[1]Product Cost'!$L:$L,'[1]Product Cost'!$N:$N)</f>
        <v>GFS</v>
      </c>
      <c r="J31" s="9" t="str">
        <f>_xlfn.XLOOKUP($G31,'[1]Product Cost'!$L:$L,'[1]Product Cost'!$O:$O)</f>
        <v>2705205</v>
      </c>
      <c r="K31" s="9" t="str">
        <f>_xlfn.XLOOKUP($G31,'[1]Product Cost'!$L:$L,'[1]Product Cost'!$P:$P)</f>
        <v>12X35G</v>
      </c>
      <c r="L31" s="71">
        <f>_xlfn.XLOOKUP($G31,'[1]Product Cost'!$L:$L,'[1]Product Cost'!$Q:$Q)</f>
        <v>420</v>
      </c>
      <c r="M31" s="9" t="str">
        <f>_xlfn.XLOOKUP($G31,'[1]Product Cost'!$L:$L,'[1]Product Cost'!$R:$R)</f>
        <v>g</v>
      </c>
      <c r="N31" s="72">
        <f>_xlfn.XLOOKUP($G31,'[1]Product Cost'!$L:$L,'[1]Product Cost'!$S:$S)</f>
        <v>58.47</v>
      </c>
      <c r="O31" s="73">
        <f>_xlfn.XLOOKUP($G31,'[1]Product Cost'!$L:$L,'[1]Product Cost'!$T:$T)</f>
        <v>0.13921428571428571</v>
      </c>
      <c r="P31" s="52" t="s">
        <v>200</v>
      </c>
      <c r="R31" s="2" t="str">
        <f t="shared" si="3"/>
        <v>X</v>
      </c>
      <c r="S31" s="2" t="str">
        <f>IFERROR(VLOOKUP(G31,'Syrup Mixture'!D:D,1,FALSE),"")</f>
        <v>Pumpkin Pie Spice</v>
      </c>
      <c r="T31" s="2" t="str">
        <f>IFERROR(VLOOKUP(G31,'Premade Toppings'!D:D,1,FALSE),"")</f>
        <v/>
      </c>
      <c r="U31" s="2" t="str">
        <f>IFERROR(VLOOKUP(G31,'Fresh Brewed Tea'!D:D,1,FALSE),"")</f>
        <v/>
      </c>
      <c r="V31" s="2" t="str">
        <f>IFERROR(VLOOKUP(G31,'Milk Tea'!D:D,1,FALSE),"")</f>
        <v/>
      </c>
      <c r="W31" s="2" t="str">
        <f>IFERROR(VLOOKUP(G31,'Signature COLD'!D:D,1,FALSE),"")</f>
        <v/>
      </c>
      <c r="X31" s="2" t="str">
        <f>IFERROR(VLOOKUP(G31,'Signature HOT'!D:D,1,FALSE),"")</f>
        <v/>
      </c>
      <c r="Y31" s="2" t="str">
        <f>IFERROR(VLOOKUP(G31,'Popping Soda'!D:D,1,FALSE),"")</f>
        <v/>
      </c>
      <c r="Z31" s="2" t="str">
        <f>IFERROR(VLOOKUP(G31,Slush!D:D,1,FALSE),"")</f>
        <v/>
      </c>
      <c r="AA31" s="2" t="str">
        <f>IFERROR(VLOOKUP(G31,Toppings!C:C,1,FALSE),"")</f>
        <v/>
      </c>
    </row>
    <row r="32" spans="2:27" x14ac:dyDescent="0.3">
      <c r="B32" s="47"/>
      <c r="C32" s="47"/>
      <c r="D32" s="47"/>
      <c r="E32" s="47" t="str">
        <f>IFERROR(VLOOKUP(L32,'[2]GFS EFFECTIVE 05-15-2023'!$C:$AL,22,FALSE),"")</f>
        <v/>
      </c>
      <c r="F32" s="11" t="str">
        <f>_xlfn.XLOOKUP($G32,'[1]Product Cost'!$L:$L,'[1]Product Cost'!$K:$K)</f>
        <v>N/A</v>
      </c>
      <c r="G32" s="55" t="s">
        <v>208</v>
      </c>
      <c r="H32" s="9" t="str">
        <f>_xlfn.XLOOKUP($G32,'[1]Product Cost'!$L:$L,'[1]Product Cost'!$M:$M)</f>
        <v>SKOR BAR</v>
      </c>
      <c r="I32" s="9" t="str">
        <f>_xlfn.XLOOKUP($G32,'[1]Product Cost'!$L:$L,'[1]Product Cost'!$N:$N)</f>
        <v>GFS</v>
      </c>
      <c r="J32" s="9" t="str">
        <f>_xlfn.XLOOKUP($G32,'[1]Product Cost'!$L:$L,'[1]Product Cost'!$O:$O)</f>
        <v>3356206</v>
      </c>
      <c r="K32" s="9" t="str">
        <f>_xlfn.XLOOKUP($G32,'[1]Product Cost'!$L:$L,'[1]Product Cost'!$P:$P)</f>
        <v>1X13.6KG</v>
      </c>
      <c r="L32" s="71">
        <f>_xlfn.XLOOKUP($G32,'[1]Product Cost'!$L:$L,'[1]Product Cost'!$Q:$Q)</f>
        <v>13600</v>
      </c>
      <c r="M32" s="9" t="str">
        <f>_xlfn.XLOOKUP($G32,'[1]Product Cost'!$L:$L,'[1]Product Cost'!$R:$R)</f>
        <v>g</v>
      </c>
      <c r="N32" s="72">
        <f>_xlfn.XLOOKUP($G32,'[1]Product Cost'!$L:$L,'[1]Product Cost'!$S:$S)</f>
        <v>263.01</v>
      </c>
      <c r="O32" s="73">
        <f>_xlfn.XLOOKUP($G32,'[1]Product Cost'!$L:$L,'[1]Product Cost'!$T:$T)</f>
        <v>1.9338970588235294E-2</v>
      </c>
      <c r="P32" s="52" t="s">
        <v>202</v>
      </c>
      <c r="R32" s="2" t="str">
        <f t="shared" si="3"/>
        <v/>
      </c>
      <c r="S32" s="2" t="str">
        <f>IFERROR(VLOOKUP(G32,'Syrup Mixture'!D:D,1,FALSE),"")</f>
        <v/>
      </c>
      <c r="T32" s="2" t="str">
        <f>IFERROR(VLOOKUP(G32,'Premade Toppings'!D:D,1,FALSE),"")</f>
        <v/>
      </c>
      <c r="U32" s="2" t="str">
        <f>IFERROR(VLOOKUP(G32,'Fresh Brewed Tea'!D:D,1,FALSE),"")</f>
        <v/>
      </c>
      <c r="V32" s="2" t="str">
        <f>IFERROR(VLOOKUP(G32,'Milk Tea'!D:D,1,FALSE),"")</f>
        <v/>
      </c>
      <c r="W32" s="2" t="str">
        <f>IFERROR(VLOOKUP(G32,'Signature COLD'!D:D,1,FALSE),"")</f>
        <v/>
      </c>
      <c r="X32" s="2" t="str">
        <f>IFERROR(VLOOKUP(G32,'Signature HOT'!D:D,1,FALSE),"")</f>
        <v/>
      </c>
      <c r="Y32" s="2" t="str">
        <f>IFERROR(VLOOKUP(G32,'Popping Soda'!D:D,1,FALSE),"")</f>
        <v/>
      </c>
      <c r="Z32" s="2" t="str">
        <f>IFERROR(VLOOKUP(G32,Slush!D:D,1,FALSE),"")</f>
        <v/>
      </c>
      <c r="AA32" s="2" t="str">
        <f>IFERROR(VLOOKUP(G32,Toppings!C:C,1,FALSE),"")</f>
        <v/>
      </c>
    </row>
    <row r="33" spans="2:27" x14ac:dyDescent="0.3">
      <c r="B33" s="47"/>
      <c r="C33" s="47"/>
      <c r="D33" s="47"/>
      <c r="E33" s="47" t="str">
        <f>IFERROR(VLOOKUP(L33,'[2]GFS EFFECTIVE 05-15-2023'!$C:$AL,22,FALSE),"")</f>
        <v/>
      </c>
      <c r="F33" s="11" t="str">
        <f>_xlfn.XLOOKUP($G33,'[1]Product Cost'!$L:$L,'[1]Product Cost'!$K:$K)</f>
        <v>N/A</v>
      </c>
      <c r="G33" s="52" t="s">
        <v>100</v>
      </c>
      <c r="H33" s="9" t="str">
        <f>_xlfn.XLOOKUP($G33,'[1]Product Cost'!$L:$L,'[1]Product Cost'!$M:$M)</f>
        <v>REDPATH</v>
      </c>
      <c r="I33" s="9" t="str">
        <f>_xlfn.XLOOKUP($G33,'[1]Product Cost'!$L:$L,'[1]Product Cost'!$N:$N)</f>
        <v>GFS</v>
      </c>
      <c r="J33" s="9" t="str">
        <f>_xlfn.XLOOKUP($G33,'[1]Product Cost'!$L:$L,'[1]Product Cost'!$O:$O)</f>
        <v>6959986</v>
      </c>
      <c r="K33" s="9" t="str">
        <f>_xlfn.XLOOKUP($G33,'[1]Product Cost'!$L:$L,'[1]Product Cost'!$P:$P)</f>
        <v>10X2KG</v>
      </c>
      <c r="L33" s="71">
        <f>_xlfn.XLOOKUP($G33,'[1]Product Cost'!$L:$L,'[1]Product Cost'!$Q:$Q)</f>
        <v>20000</v>
      </c>
      <c r="M33" s="9" t="str">
        <f>_xlfn.XLOOKUP($G33,'[1]Product Cost'!$L:$L,'[1]Product Cost'!$R:$R)</f>
        <v>g</v>
      </c>
      <c r="N33" s="72">
        <f>_xlfn.XLOOKUP($G33,'[1]Product Cost'!$L:$L,'[1]Product Cost'!$S:$S)</f>
        <v>62.16</v>
      </c>
      <c r="O33" s="73">
        <f>_xlfn.XLOOKUP($G33,'[1]Product Cost'!$L:$L,'[1]Product Cost'!$T:$T)</f>
        <v>3.1079999999999997E-3</v>
      </c>
      <c r="P33" s="52" t="s">
        <v>200</v>
      </c>
      <c r="R33" s="2" t="str">
        <f t="shared" si="3"/>
        <v>X</v>
      </c>
      <c r="S33" s="2" t="str">
        <f>IFERROR(VLOOKUP(G33,'Syrup Mixture'!D:D,1,FALSE),"")</f>
        <v>Sugar, White</v>
      </c>
      <c r="T33" s="2" t="str">
        <f>IFERROR(VLOOKUP(G33,'Premade Toppings'!D:D,1,FALSE),"")</f>
        <v>Sugar, White</v>
      </c>
      <c r="U33" s="2" t="str">
        <f>IFERROR(VLOOKUP(G33,'Fresh Brewed Tea'!D:D,1,FALSE),"")</f>
        <v/>
      </c>
      <c r="V33" s="2" t="str">
        <f>IFERROR(VLOOKUP(G33,'Milk Tea'!D:D,1,FALSE),"")</f>
        <v/>
      </c>
      <c r="W33" s="2" t="str">
        <f>IFERROR(VLOOKUP(G33,'Signature COLD'!D:D,1,FALSE),"")</f>
        <v/>
      </c>
      <c r="X33" s="2" t="str">
        <f>IFERROR(VLOOKUP(G33,'Signature HOT'!D:D,1,FALSE),"")</f>
        <v/>
      </c>
      <c r="Y33" s="2" t="str">
        <f>IFERROR(VLOOKUP(G33,'Popping Soda'!D:D,1,FALSE),"")</f>
        <v/>
      </c>
      <c r="Z33" s="2" t="str">
        <f>IFERROR(VLOOKUP(G33,Slush!D:D,1,FALSE),"")</f>
        <v>Sugar, White</v>
      </c>
      <c r="AA33" s="2" t="str">
        <f>IFERROR(VLOOKUP(G33,Toppings!C:C,1,FALSE),"")</f>
        <v/>
      </c>
    </row>
    <row r="34" spans="2:27" x14ac:dyDescent="0.3">
      <c r="B34" s="47"/>
      <c r="C34" s="47"/>
      <c r="D34" s="47"/>
      <c r="E34" s="47"/>
      <c r="F34" s="11" t="str">
        <f>_xlfn.XLOOKUP($G34,'[1]Product Cost'!$L:$L,'[1]Product Cost'!$K:$K)</f>
        <v>N/A</v>
      </c>
      <c r="G34" s="55" t="s">
        <v>167</v>
      </c>
      <c r="H34" s="9" t="str">
        <f>_xlfn.XLOOKUP($G34,'[1]Product Cost'!$L:$L,'[1]Product Cost'!$M:$M)</f>
        <v>GORDON CHOICE (DAVID ROBERTS)</v>
      </c>
      <c r="I34" s="9" t="str">
        <f>_xlfn.XLOOKUP($G34,'[1]Product Cost'!$L:$L,'[1]Product Cost'!$N:$N)</f>
        <v>GFS</v>
      </c>
      <c r="J34" s="9" t="str">
        <f>_xlfn.XLOOKUP($G34,'[1]Product Cost'!$L:$L,'[1]Product Cost'!$O:$O)</f>
        <v>7134805</v>
      </c>
      <c r="K34" s="9" t="str">
        <f>_xlfn.XLOOKUP($G34,'[1]Product Cost'!$L:$L,'[1]Product Cost'!$P:$P)</f>
        <v>1X3KG</v>
      </c>
      <c r="L34" s="71">
        <f>_xlfn.XLOOKUP($G34,'[1]Product Cost'!$L:$L,'[1]Product Cost'!$Q:$Q)</f>
        <v>3000</v>
      </c>
      <c r="M34" s="9" t="str">
        <f>_xlfn.XLOOKUP($G34,'[1]Product Cost'!$L:$L,'[1]Product Cost'!$R:$R)</f>
        <v>g</v>
      </c>
      <c r="N34" s="72">
        <f>_xlfn.XLOOKUP($G34,'[1]Product Cost'!$L:$L,'[1]Product Cost'!$S:$S)</f>
        <v>62.46</v>
      </c>
      <c r="O34" s="73">
        <f>_xlfn.XLOOKUP($G34,'[1]Product Cost'!$L:$L,'[1]Product Cost'!$T:$T)</f>
        <v>2.0820000000000002E-2</v>
      </c>
      <c r="P34" s="52" t="s">
        <v>200</v>
      </c>
      <c r="R34" s="2" t="str">
        <f t="shared" si="3"/>
        <v>X</v>
      </c>
      <c r="S34" s="2"/>
      <c r="T34" s="2"/>
      <c r="U34" s="2"/>
      <c r="V34" s="2"/>
      <c r="W34" s="2"/>
      <c r="X34" s="2" t="str">
        <f>IFERROR(VLOOKUP(G34,'Signature HOT'!D:D,1,FALSE),"")</f>
        <v>Walnut Pieces</v>
      </c>
      <c r="Y34" s="2"/>
      <c r="Z34" s="2"/>
      <c r="AA34" s="2"/>
    </row>
    <row r="35" spans="2:27" x14ac:dyDescent="0.3">
      <c r="B35" s="47"/>
      <c r="C35" s="47"/>
      <c r="D35" s="47"/>
      <c r="E35" s="47" t="str">
        <f>IFERROR(VLOOKUP(L35,'[2]GFS EFFECTIVE 05-15-2023'!$C:$AL,22,FALSE),"")</f>
        <v/>
      </c>
      <c r="F35" s="11" t="str">
        <f>_xlfn.XLOOKUP($G35,'[1]Product Cost'!$L:$L,'[1]Product Cost'!$K:$K)</f>
        <v>131800019</v>
      </c>
      <c r="G35" s="55" t="s">
        <v>190</v>
      </c>
      <c r="H35" s="9" t="str">
        <f>_xlfn.XLOOKUP($G35,'[1]Product Cost'!$L:$L,'[1]Product Cost'!$M:$M)</f>
        <v>YOGEN FRUZ GROUP (BODUO)</v>
      </c>
      <c r="I35" s="9" t="str">
        <f>_xlfn.XLOOKUP($G35,'[1]Product Cost'!$L:$L,'[1]Product Cost'!$N:$N)</f>
        <v>BODUO</v>
      </c>
      <c r="J35" s="9" t="str">
        <f>_xlfn.XLOOKUP($G35,'[1]Product Cost'!$L:$L,'[1]Product Cost'!$O:$O)</f>
        <v>131800019</v>
      </c>
      <c r="K35" s="9" t="str">
        <f>_xlfn.XLOOKUP($G35,'[1]Product Cost'!$L:$L,'[1]Product Cost'!$P:$P)</f>
        <v>20X1KG</v>
      </c>
      <c r="L35" s="71">
        <f>_xlfn.XLOOKUP($G35,'[1]Product Cost'!$L:$L,'[1]Product Cost'!$Q:$Q)</f>
        <v>20000</v>
      </c>
      <c r="M35" s="9" t="str">
        <f>_xlfn.XLOOKUP($G35,'[1]Product Cost'!$L:$L,'[1]Product Cost'!$R:$R)</f>
        <v>g</v>
      </c>
      <c r="N35" s="72">
        <f>_xlfn.XLOOKUP($G35,'[1]Product Cost'!$L:$L,'[1]Product Cost'!$S:$S)</f>
        <v>243</v>
      </c>
      <c r="O35" s="73">
        <f>_xlfn.XLOOKUP($G35,'[1]Product Cost'!$L:$L,'[1]Product Cost'!$T:$T)</f>
        <v>1.2149999999999999E-2</v>
      </c>
      <c r="P35" s="52" t="s">
        <v>183</v>
      </c>
      <c r="R35" s="2" t="str">
        <f t="shared" si="3"/>
        <v/>
      </c>
      <c r="S35" s="2" t="str">
        <f>IFERROR(VLOOKUP(G35,'Syrup Mixture'!D:D,1,FALSE),"")</f>
        <v/>
      </c>
      <c r="T35" s="2" t="str">
        <f>IFERROR(VLOOKUP(G35,'Premade Toppings'!D:D,1,FALSE),"")</f>
        <v/>
      </c>
      <c r="U35" s="2" t="str">
        <f>IFERROR(VLOOKUP(G35,'Fresh Brewed Tea'!D:D,1,FALSE),"")</f>
        <v/>
      </c>
      <c r="V35" s="2" t="str">
        <f>IFERROR(VLOOKUP(G35,'Milk Tea'!D:D,1,FALSE),"")</f>
        <v/>
      </c>
      <c r="W35" s="2" t="str">
        <f>IFERROR(VLOOKUP(G35,'Signature COLD'!D:D,1,FALSE),"")</f>
        <v/>
      </c>
      <c r="X35" s="2" t="str">
        <f>IFERROR(VLOOKUP(G35,'Signature HOT'!D:D,1,FALSE),"")</f>
        <v/>
      </c>
      <c r="Y35" s="2" t="str">
        <f>IFERROR(VLOOKUP(G35,'Popping Soda'!D:D,1,FALSE),"")</f>
        <v/>
      </c>
      <c r="Z35" s="2" t="str">
        <f>IFERROR(VLOOKUP(G35,Slush!D:D,1,FALSE),"")</f>
        <v/>
      </c>
      <c r="AA35" s="2" t="str">
        <f>IFERROR(VLOOKUP(G35,Toppings!C:C,1,FALSE),"")</f>
        <v/>
      </c>
    </row>
    <row r="36" spans="2:27" ht="18.75" customHeight="1" x14ac:dyDescent="0.35">
      <c r="B36" s="47"/>
      <c r="C36" s="47"/>
      <c r="D36" s="47"/>
      <c r="E36" s="47" t="str">
        <f>IFERROR(VLOOKUP(L36,'[2]GFS EFFECTIVE 05-15-2023'!$C:$AL,22,FALSE),"")</f>
        <v/>
      </c>
      <c r="F36" s="16" t="s">
        <v>209</v>
      </c>
      <c r="G36" s="14"/>
      <c r="H36" s="14"/>
      <c r="I36" s="9"/>
      <c r="J36" s="9" t="s">
        <v>10</v>
      </c>
      <c r="K36" s="9"/>
      <c r="L36" s="9"/>
      <c r="M36" s="9"/>
      <c r="N36" s="9"/>
      <c r="O36" s="46"/>
      <c r="P36" s="11"/>
      <c r="R36" s="14" t="str">
        <f t="shared" si="2"/>
        <v/>
      </c>
      <c r="S36" s="14" t="str">
        <f>IFERROR(VLOOKUP(G36,'Syrup Mixture'!D:D,1,FALSE),"")</f>
        <v/>
      </c>
      <c r="T36" s="14" t="str">
        <f>IFERROR(VLOOKUP(G36,'Premade Toppings'!D:D,1,FALSE),"")</f>
        <v/>
      </c>
      <c r="U36" s="14" t="str">
        <f>IFERROR(VLOOKUP(G36,'Fresh Brewed Tea'!D:D,1,FALSE),"")</f>
        <v/>
      </c>
      <c r="V36" s="14" t="str">
        <f>IFERROR(VLOOKUP(G36,'Milk Tea'!D:D,1,FALSE),"")</f>
        <v/>
      </c>
      <c r="W36" s="14" t="str">
        <f>IFERROR(VLOOKUP(G36,'Signature COLD'!D:D,1,FALSE),"")</f>
        <v/>
      </c>
      <c r="X36" s="14" t="str">
        <f>IFERROR(VLOOKUP(G36,'Signature HOT'!D:D,1,FALSE),"")</f>
        <v/>
      </c>
      <c r="Y36" s="14" t="str">
        <f>IFERROR(VLOOKUP(G36,'Popping Soda'!D:D,1,FALSE),"")</f>
        <v/>
      </c>
      <c r="Z36" s="14" t="str">
        <f>IFERROR(VLOOKUP(G36,Slush!D:D,1,FALSE),"")</f>
        <v/>
      </c>
      <c r="AA36" s="14" t="str">
        <f>IFERROR(VLOOKUP(G36,Toppings!C:C,1,FALSE),"")</f>
        <v/>
      </c>
    </row>
    <row r="37" spans="2:27" x14ac:dyDescent="0.3">
      <c r="B37" s="47"/>
      <c r="C37" s="47"/>
      <c r="D37" s="47"/>
      <c r="E37" s="47" t="str">
        <f>IFERROR(VLOOKUP(L37,'[2]GFS EFFECTIVE 05-15-2023'!$C:$AL,22,FALSE),"")</f>
        <v/>
      </c>
      <c r="F37" s="11" t="str">
        <f>_xlfn.XLOOKUP($G37,'[1]Product Cost'!$L:$L,'[1]Product Cost'!$K:$K)</f>
        <v>N/A</v>
      </c>
      <c r="G37" s="52" t="s">
        <v>211</v>
      </c>
      <c r="H37" s="9" t="str">
        <f>_xlfn.XLOOKUP($G37,'[1]Product Cost'!$L:$L,'[1]Product Cost'!$M:$M)</f>
        <v>BOIRON</v>
      </c>
      <c r="I37" s="9" t="str">
        <f>_xlfn.XLOOKUP($G37,'[1]Product Cost'!$L:$L,'[1]Product Cost'!$N:$N)</f>
        <v>GFS</v>
      </c>
      <c r="J37" s="9" t="str">
        <f>_xlfn.XLOOKUP($G37,'[1]Product Cost'!$L:$L,'[1]Product Cost'!$O:$O)</f>
        <v>1370235</v>
      </c>
      <c r="K37" s="9" t="str">
        <f>_xlfn.XLOOKUP($G37,'[1]Product Cost'!$L:$L,'[1]Product Cost'!$P:$P)</f>
        <v>6X1KG</v>
      </c>
      <c r="L37" s="71">
        <f>_xlfn.XLOOKUP($G37,'[1]Product Cost'!$L:$L,'[1]Product Cost'!$Q:$Q)</f>
        <v>6000</v>
      </c>
      <c r="M37" s="9" t="str">
        <f>_xlfn.XLOOKUP($G37,'[1]Product Cost'!$L:$L,'[1]Product Cost'!$R:$R)</f>
        <v>g</v>
      </c>
      <c r="N37" s="72">
        <f>_xlfn.XLOOKUP($G37,'[1]Product Cost'!$L:$L,'[1]Product Cost'!$S:$S)</f>
        <v>178.4</v>
      </c>
      <c r="O37" s="73">
        <f>_xlfn.XLOOKUP($G37,'[1]Product Cost'!$L:$L,'[1]Product Cost'!$T:$T)</f>
        <v>2.9733333333333334E-2</v>
      </c>
      <c r="P37" s="52" t="s">
        <v>215</v>
      </c>
      <c r="R37" s="2" t="str">
        <f t="shared" ref="R37:R38" si="4">IF(AND(S37="",T37="",U37="",V37="",W37="",X37="",Y37="",Z37="",AA37=""),"","X")</f>
        <v>X</v>
      </c>
      <c r="S37" s="2" t="str">
        <f>IFERROR(VLOOKUP(G37,'Syrup Mixture'!D:D,1,FALSE),"")</f>
        <v>Frozen Raspberry Puree</v>
      </c>
      <c r="T37" s="2" t="str">
        <f>IFERROR(VLOOKUP(G37,'Premade Toppings'!D:D,1,FALSE),"")</f>
        <v/>
      </c>
      <c r="U37" s="2" t="str">
        <f>IFERROR(VLOOKUP(G37,'Fresh Brewed Tea'!D:D,1,FALSE),"")</f>
        <v/>
      </c>
      <c r="V37" s="2" t="str">
        <f>IFERROR(VLOOKUP(G37,'Milk Tea'!D:D,1,FALSE),"")</f>
        <v/>
      </c>
      <c r="W37" s="2" t="str">
        <f>IFERROR(VLOOKUP(G37,'Signature COLD'!D:D,1,FALSE),"")</f>
        <v/>
      </c>
      <c r="X37" s="2" t="str">
        <f>IFERROR(VLOOKUP(G37,'Signature HOT'!D:D,1,FALSE),"")</f>
        <v/>
      </c>
      <c r="Y37" s="2" t="str">
        <f>IFERROR(VLOOKUP(G37,'Popping Soda'!D:D,1,FALSE),"")</f>
        <v/>
      </c>
      <c r="Z37" s="2" t="str">
        <f>IFERROR(VLOOKUP(G37,Slush!D:D,1,FALSE),"")</f>
        <v/>
      </c>
      <c r="AA37" s="2" t="str">
        <f>IFERROR(VLOOKUP(G37,Toppings!C:C,1,FALSE),"")</f>
        <v/>
      </c>
    </row>
    <row r="38" spans="2:27" x14ac:dyDescent="0.3">
      <c r="B38" s="47"/>
      <c r="C38" s="47"/>
      <c r="D38" s="47"/>
      <c r="E38" s="47" t="str">
        <f>IFERROR(VLOOKUP(L38,'[2]GFS EFFECTIVE 05-15-2023'!$C:$AL,22,FALSE),"")</f>
        <v/>
      </c>
      <c r="F38" s="11" t="str">
        <f>_xlfn.XLOOKUP($G38,'[1]Product Cost'!$L:$L,'[1]Product Cost'!$K:$K)</f>
        <v>130100012</v>
      </c>
      <c r="G38" s="52" t="s">
        <v>197</v>
      </c>
      <c r="H38" s="9" t="str">
        <f>_xlfn.XLOOKUP($G38,'[1]Product Cost'!$L:$L,'[1]Product Cost'!$M:$M)</f>
        <v>BODUO</v>
      </c>
      <c r="I38" s="9" t="str">
        <f>_xlfn.XLOOKUP($G38,'[1]Product Cost'!$L:$L,'[1]Product Cost'!$N:$N)</f>
        <v>BODUO</v>
      </c>
      <c r="J38" s="9" t="str">
        <f>_xlfn.XLOOKUP($G38,'[1]Product Cost'!$L:$L,'[1]Product Cost'!$O:$O)</f>
        <v>130100012</v>
      </c>
      <c r="K38" s="9" t="str">
        <f>_xlfn.XLOOKUP($G38,'[1]Product Cost'!$L:$L,'[1]Product Cost'!$P:$P)</f>
        <v>8X2.5KG</v>
      </c>
      <c r="L38" s="71">
        <f>_xlfn.XLOOKUP($G38,'[1]Product Cost'!$L:$L,'[1]Product Cost'!$Q:$Q)</f>
        <v>20000</v>
      </c>
      <c r="M38" s="9" t="str">
        <f>_xlfn.XLOOKUP($G38,'[1]Product Cost'!$L:$L,'[1]Product Cost'!$R:$R)</f>
        <v>g</v>
      </c>
      <c r="N38" s="72">
        <f>_xlfn.XLOOKUP($G38,'[1]Product Cost'!$L:$L,'[1]Product Cost'!$S:$S)</f>
        <v>103</v>
      </c>
      <c r="O38" s="73">
        <f>_xlfn.XLOOKUP($G38,'[1]Product Cost'!$L:$L,'[1]Product Cost'!$T:$T)</f>
        <v>5.1500000000000001E-3</v>
      </c>
      <c r="P38" s="52" t="s">
        <v>215</v>
      </c>
      <c r="R38" s="2" t="str">
        <f t="shared" si="4"/>
        <v>X</v>
      </c>
      <c r="S38" s="2" t="str">
        <f>IFERROR(VLOOKUP(G38,'Syrup Mixture'!D:D,1,FALSE),"")</f>
        <v/>
      </c>
      <c r="T38" s="2" t="str">
        <f>IFERROR(VLOOKUP(G38,'Premade Toppings'!D:D,1,FALSE),"")</f>
        <v/>
      </c>
      <c r="U38" s="2" t="str">
        <f>IFERROR(VLOOKUP(G38,'Fresh Brewed Tea'!D:D,1,FALSE),"")</f>
        <v/>
      </c>
      <c r="V38" s="2" t="str">
        <f>IFERROR(VLOOKUP(G38,'Milk Tea'!D:D,1,FALSE),"")</f>
        <v/>
      </c>
      <c r="W38" s="2" t="str">
        <f>IFERROR(VLOOKUP(G38,'Signature COLD'!D:D,1,FALSE),"")</f>
        <v/>
      </c>
      <c r="X38" s="2" t="str">
        <f>IFERROR(VLOOKUP(G38,'Signature HOT'!D:D,1,FALSE),"")</f>
        <v/>
      </c>
      <c r="Y38" s="2" t="str">
        <f>IFERROR(VLOOKUP(G38,'Popping Soda'!D:D,1,FALSE),"")</f>
        <v/>
      </c>
      <c r="Z38" s="2" t="str">
        <f>IFERROR(VLOOKUP(G38,Slush!D:D,1,FALSE),"")</f>
        <v>Blueberry Syrup</v>
      </c>
      <c r="AA38" s="2" t="str">
        <f>IFERROR(VLOOKUP(G38,Toppings!C:C,1,FALSE),"")</f>
        <v/>
      </c>
    </row>
    <row r="39" spans="2:27" x14ac:dyDescent="0.3">
      <c r="B39" s="47"/>
      <c r="C39" s="47"/>
      <c r="D39" s="47"/>
      <c r="E39" s="47" t="str">
        <f>IFERROR(VLOOKUP(L39,'[2]GFS EFFECTIVE 05-15-2023'!$C:$AL,22,FALSE),"")</f>
        <v/>
      </c>
      <c r="F39" s="11" t="str">
        <f>_xlfn.XLOOKUP($G39,'[1]Product Cost'!$L:$L,'[1]Product Cost'!$K:$K)</f>
        <v>130100059</v>
      </c>
      <c r="G39" s="12" t="s">
        <v>191</v>
      </c>
      <c r="H39" s="9" t="str">
        <f>_xlfn.XLOOKUP($G39,'[1]Product Cost'!$L:$L,'[1]Product Cost'!$M:$M)</f>
        <v>YOGEN FRUZ GROUP (BODUO)</v>
      </c>
      <c r="I39" s="9" t="str">
        <f>_xlfn.XLOOKUP($G39,'[1]Product Cost'!$L:$L,'[1]Product Cost'!$N:$N)</f>
        <v>BODUO</v>
      </c>
      <c r="J39" s="9" t="str">
        <f>_xlfn.XLOOKUP($G39,'[1]Product Cost'!$L:$L,'[1]Product Cost'!$O:$O)</f>
        <v>130100059</v>
      </c>
      <c r="K39" s="9" t="str">
        <f>_xlfn.XLOOKUP($G39,'[1]Product Cost'!$L:$L,'[1]Product Cost'!$P:$P)</f>
        <v>8X2.5KG</v>
      </c>
      <c r="L39" s="71">
        <f>_xlfn.XLOOKUP($G39,'[1]Product Cost'!$L:$L,'[1]Product Cost'!$Q:$Q)</f>
        <v>20000</v>
      </c>
      <c r="M39" s="9" t="str">
        <f>_xlfn.XLOOKUP($G39,'[1]Product Cost'!$L:$L,'[1]Product Cost'!$R:$R)</f>
        <v>g</v>
      </c>
      <c r="N39" s="72">
        <f>_xlfn.XLOOKUP($G39,'[1]Product Cost'!$L:$L,'[1]Product Cost'!$S:$S)</f>
        <v>164.5</v>
      </c>
      <c r="O39" s="73">
        <f>_xlfn.XLOOKUP($G39,'[1]Product Cost'!$L:$L,'[1]Product Cost'!$T:$T)</f>
        <v>8.2249999999999997E-3</v>
      </c>
      <c r="P39" s="12"/>
      <c r="R39" s="2" t="str">
        <f t="shared" si="2"/>
        <v>X</v>
      </c>
      <c r="S39" s="2" t="str">
        <f>IFERROR(VLOOKUP(G39,'Syrup Mixture'!D:D,1,FALSE),"")</f>
        <v/>
      </c>
      <c r="T39" s="2" t="str">
        <f>IFERROR(VLOOKUP(G39,'Premade Toppings'!D:D,1,FALSE),"")</f>
        <v/>
      </c>
      <c r="U39" s="2" t="str">
        <f>IFERROR(VLOOKUP(G39,'Fresh Brewed Tea'!D:D,1,FALSE),"")</f>
        <v/>
      </c>
      <c r="V39" s="2" t="str">
        <f>IFERROR(VLOOKUP(G39,'Milk Tea'!D:D,1,FALSE),"")</f>
        <v/>
      </c>
      <c r="W39" s="2" t="str">
        <f>IFERROR(VLOOKUP(G39,'Signature COLD'!D:D,1,FALSE),"")</f>
        <v>Brown Sugar Syrup</v>
      </c>
      <c r="X39" s="2" t="str">
        <f>IFERROR(VLOOKUP(G39,'Signature HOT'!D:D,1,FALSE),"")</f>
        <v>Brown Sugar Syrup</v>
      </c>
      <c r="Y39" s="2" t="str">
        <f>IFERROR(VLOOKUP(G39,'Popping Soda'!D:D,1,FALSE),"")</f>
        <v/>
      </c>
      <c r="Z39" s="2" t="str">
        <f>IFERROR(VLOOKUP(G39,Slush!D:D,1,FALSE),"")</f>
        <v/>
      </c>
      <c r="AA39" s="2" t="str">
        <f>IFERROR(VLOOKUP(G39,Toppings!C:C,1,FALSE),"")</f>
        <v/>
      </c>
    </row>
    <row r="40" spans="2:27" x14ac:dyDescent="0.3">
      <c r="B40" s="47"/>
      <c r="C40" s="47"/>
      <c r="D40" s="47"/>
      <c r="E40" s="47" t="str">
        <f>IFERROR(VLOOKUP(L40,'[2]GFS EFFECTIVE 05-15-2023'!$C:$AL,22,FALSE),"")</f>
        <v/>
      </c>
      <c r="F40" s="11" t="str">
        <f>_xlfn.XLOOKUP($G40,'[1]Product Cost'!$L:$L,'[1]Product Cost'!$K:$K)</f>
        <v>130200035</v>
      </c>
      <c r="G40" s="2" t="s">
        <v>53</v>
      </c>
      <c r="H40" s="9" t="str">
        <f>_xlfn.XLOOKUP($G40,'[1]Product Cost'!$L:$L,'[1]Product Cost'!$M:$M)</f>
        <v>YOGEN FRUZ GROUP (BODUO)</v>
      </c>
      <c r="I40" s="9" t="str">
        <f>_xlfn.XLOOKUP($G40,'[1]Product Cost'!$L:$L,'[1]Product Cost'!$N:$N)</f>
        <v>BODUO</v>
      </c>
      <c r="J40" s="9" t="str">
        <f>_xlfn.XLOOKUP($G40,'[1]Product Cost'!$L:$L,'[1]Product Cost'!$O:$O)</f>
        <v>130200035</v>
      </c>
      <c r="K40" s="9" t="str">
        <f>_xlfn.XLOOKUP($G40,'[1]Product Cost'!$L:$L,'[1]Product Cost'!$P:$P)</f>
        <v>15X1KG</v>
      </c>
      <c r="L40" s="71">
        <f>_xlfn.XLOOKUP($G40,'[1]Product Cost'!$L:$L,'[1]Product Cost'!$Q:$Q)</f>
        <v>15000</v>
      </c>
      <c r="M40" s="9" t="str">
        <f>_xlfn.XLOOKUP($G40,'[1]Product Cost'!$L:$L,'[1]Product Cost'!$R:$R)</f>
        <v>g</v>
      </c>
      <c r="N40" s="72">
        <f>_xlfn.XLOOKUP($G40,'[1]Product Cost'!$L:$L,'[1]Product Cost'!$S:$S)</f>
        <v>137.5</v>
      </c>
      <c r="O40" s="73">
        <f>_xlfn.XLOOKUP($G40,'[1]Product Cost'!$L:$L,'[1]Product Cost'!$T:$T)</f>
        <v>9.1666666666666667E-3</v>
      </c>
      <c r="P40" s="12"/>
      <c r="R40" s="2" t="str">
        <f t="shared" si="2"/>
        <v>X</v>
      </c>
      <c r="S40" s="2" t="str">
        <f>IFERROR(VLOOKUP(G40,'Syrup Mixture'!D:D,1,FALSE),"")</f>
        <v/>
      </c>
      <c r="T40" s="2" t="str">
        <f>IFERROR(VLOOKUP(G40,'Premade Toppings'!D:D,1,FALSE),"")</f>
        <v/>
      </c>
      <c r="U40" s="2" t="str">
        <f>IFERROR(VLOOKUP(G40,'Fresh Brewed Tea'!D:D,1,FALSE),"")</f>
        <v/>
      </c>
      <c r="V40" s="2" t="str">
        <f>IFERROR(VLOOKUP(G40,'Milk Tea'!D:D,1,FALSE),"")</f>
        <v>Coconut Powder</v>
      </c>
      <c r="W40" s="2" t="str">
        <f>IFERROR(VLOOKUP(G40,'Signature COLD'!D:D,1,FALSE),"")</f>
        <v/>
      </c>
      <c r="X40" s="2" t="str">
        <f>IFERROR(VLOOKUP(G40,'Signature HOT'!D:D,1,FALSE),"")</f>
        <v/>
      </c>
      <c r="Y40" s="2" t="str">
        <f>IFERROR(VLOOKUP(G40,'Popping Soda'!D:D,1,FALSE),"")</f>
        <v/>
      </c>
      <c r="Z40" s="2" t="str">
        <f>IFERROR(VLOOKUP(G40,Slush!D:D,1,FALSE),"")</f>
        <v>Coconut Powder</v>
      </c>
      <c r="AA40" s="2" t="str">
        <f>IFERROR(VLOOKUP(G40,Toppings!C:C,1,FALSE),"")</f>
        <v/>
      </c>
    </row>
    <row r="41" spans="2:27" x14ac:dyDescent="0.3">
      <c r="B41" s="47"/>
      <c r="C41" s="47"/>
      <c r="D41" s="47"/>
      <c r="E41" s="47" t="str">
        <f>IFERROR(VLOOKUP(L41,'[2]GFS EFFECTIVE 05-15-2023'!$C:$AL,22,FALSE),"")</f>
        <v/>
      </c>
      <c r="F41" s="11" t="str">
        <f>_xlfn.XLOOKUP($G41,'[1]Product Cost'!$L:$L,'[1]Product Cost'!$K:$K)</f>
        <v>130400012</v>
      </c>
      <c r="G41" s="2" t="s">
        <v>38</v>
      </c>
      <c r="H41" s="9" t="str">
        <f>_xlfn.XLOOKUP($G41,'[1]Product Cost'!$L:$L,'[1]Product Cost'!$M:$M)</f>
        <v>YOGEN FRUZ GROUP (BODUO)</v>
      </c>
      <c r="I41" s="9" t="str">
        <f>_xlfn.XLOOKUP($G41,'[1]Product Cost'!$L:$L,'[1]Product Cost'!$N:$N)</f>
        <v>BODUO</v>
      </c>
      <c r="J41" s="9" t="str">
        <f>_xlfn.XLOOKUP($G41,'[1]Product Cost'!$L:$L,'[1]Product Cost'!$O:$O)</f>
        <v>130400012</v>
      </c>
      <c r="K41" s="9" t="str">
        <f>_xlfn.XLOOKUP($G41,'[1]Product Cost'!$L:$L,'[1]Product Cost'!$P:$P)</f>
        <v>20X1KG</v>
      </c>
      <c r="L41" s="71">
        <f>_xlfn.XLOOKUP($G41,'[1]Product Cost'!$L:$L,'[1]Product Cost'!$Q:$Q)</f>
        <v>20000</v>
      </c>
      <c r="M41" s="9" t="str">
        <f>_xlfn.XLOOKUP($G41,'[1]Product Cost'!$L:$L,'[1]Product Cost'!$R:$R)</f>
        <v>g</v>
      </c>
      <c r="N41" s="72">
        <f>_xlfn.XLOOKUP($G41,'[1]Product Cost'!$L:$L,'[1]Product Cost'!$S:$S)</f>
        <v>179.5</v>
      </c>
      <c r="O41" s="73">
        <f>_xlfn.XLOOKUP($G41,'[1]Product Cost'!$L:$L,'[1]Product Cost'!$T:$T)</f>
        <v>8.9750000000000003E-3</v>
      </c>
      <c r="P41" s="12"/>
      <c r="R41" s="2" t="str">
        <f t="shared" si="2"/>
        <v>X</v>
      </c>
      <c r="S41" s="2" t="str">
        <f>IFERROR(VLOOKUP(G41,'Syrup Mixture'!D:D,1,FALSE),"")</f>
        <v/>
      </c>
      <c r="T41" s="2" t="str">
        <f>IFERROR(VLOOKUP(G41,'Premade Toppings'!D:D,1,FALSE),"")</f>
        <v/>
      </c>
      <c r="U41" s="2" t="str">
        <f>IFERROR(VLOOKUP(G41,'Fresh Brewed Tea'!D:D,1,FALSE),"")</f>
        <v/>
      </c>
      <c r="V41" s="2" t="str">
        <f>IFERROR(VLOOKUP(G41,'Milk Tea'!D:D,1,FALSE),"")</f>
        <v>Milk Powder</v>
      </c>
      <c r="W41" s="2" t="str">
        <f>IFERROR(VLOOKUP(G41,'Signature COLD'!D:D,1,FALSE),"")</f>
        <v>Milk Powder</v>
      </c>
      <c r="X41" s="2" t="str">
        <f>IFERROR(VLOOKUP(G41,'Signature HOT'!D:D,1,FALSE),"")</f>
        <v>Milk Powder</v>
      </c>
      <c r="Y41" s="2" t="str">
        <f>IFERROR(VLOOKUP(G41,'Popping Soda'!D:D,1,FALSE),"")</f>
        <v/>
      </c>
      <c r="Z41" s="2" t="str">
        <f>IFERROR(VLOOKUP(G41,Slush!D:D,1,FALSE),"")</f>
        <v>Milk Powder</v>
      </c>
      <c r="AA41" s="2" t="str">
        <f>IFERROR(VLOOKUP(G41,Toppings!C:C,1,FALSE),"")</f>
        <v/>
      </c>
    </row>
    <row r="42" spans="2:27" x14ac:dyDescent="0.3">
      <c r="B42" s="47"/>
      <c r="C42" s="47"/>
      <c r="D42" s="47"/>
      <c r="E42" s="47" t="str">
        <f>IFERROR(VLOOKUP(L42,'[2]GFS EFFECTIVE 05-15-2023'!$C:$AL,22,FALSE),"")</f>
        <v/>
      </c>
      <c r="F42" s="11" t="str">
        <f>_xlfn.XLOOKUP($G42,'[1]Product Cost'!$L:$L,'[1]Product Cost'!$K:$K)</f>
        <v>130100051</v>
      </c>
      <c r="G42" s="12" t="s">
        <v>71</v>
      </c>
      <c r="H42" s="9" t="str">
        <f>_xlfn.XLOOKUP($G42,'[1]Product Cost'!$L:$L,'[1]Product Cost'!$M:$M)</f>
        <v>YOGEN FRUZ GROUP (BODUO)</v>
      </c>
      <c r="I42" s="9" t="str">
        <f>_xlfn.XLOOKUP($G42,'[1]Product Cost'!$L:$L,'[1]Product Cost'!$N:$N)</f>
        <v>BODUO</v>
      </c>
      <c r="J42" s="9" t="str">
        <f>_xlfn.XLOOKUP($G42,'[1]Product Cost'!$L:$L,'[1]Product Cost'!$O:$O)</f>
        <v>130100051</v>
      </c>
      <c r="K42" s="9" t="str">
        <f>_xlfn.XLOOKUP($G42,'[1]Product Cost'!$L:$L,'[1]Product Cost'!$P:$P)</f>
        <v>8X2.5KG</v>
      </c>
      <c r="L42" s="71">
        <f>_xlfn.XLOOKUP($G42,'[1]Product Cost'!$L:$L,'[1]Product Cost'!$Q:$Q)</f>
        <v>20000</v>
      </c>
      <c r="M42" s="9" t="str">
        <f>_xlfn.XLOOKUP($G42,'[1]Product Cost'!$L:$L,'[1]Product Cost'!$R:$R)</f>
        <v>g</v>
      </c>
      <c r="N42" s="72">
        <f>_xlfn.XLOOKUP($G42,'[1]Product Cost'!$L:$L,'[1]Product Cost'!$S:$S)</f>
        <v>70</v>
      </c>
      <c r="O42" s="73">
        <f>_xlfn.XLOOKUP($G42,'[1]Product Cost'!$L:$L,'[1]Product Cost'!$T:$T)</f>
        <v>3.5000000000000001E-3</v>
      </c>
      <c r="P42" s="12"/>
      <c r="R42" s="2" t="str">
        <f t="shared" si="2"/>
        <v>X</v>
      </c>
      <c r="S42" s="2" t="str">
        <f>IFERROR(VLOOKUP(G42,'Syrup Mixture'!D:D,1,FALSE),"")</f>
        <v>Fructose syrup</v>
      </c>
      <c r="T42" s="2" t="str">
        <f>IFERROR(VLOOKUP(G42,'Premade Toppings'!D:D,1,FALSE),"")</f>
        <v>Fructose Syrup</v>
      </c>
      <c r="U42" s="2" t="str">
        <f>IFERROR(VLOOKUP(G42,'Fresh Brewed Tea'!D:D,1,FALSE),"")</f>
        <v>Fructose Syrup</v>
      </c>
      <c r="V42" s="2" t="str">
        <f>IFERROR(VLOOKUP(G42,'Milk Tea'!D:D,1,FALSE),"")</f>
        <v>Fructose Syrup</v>
      </c>
      <c r="W42" s="2" t="str">
        <f>IFERROR(VLOOKUP(G42,'Signature COLD'!D:D,1,FALSE),"")</f>
        <v>Fructose Syrup</v>
      </c>
      <c r="X42" s="2" t="str">
        <f>IFERROR(VLOOKUP(G42,'Signature HOT'!D:D,1,FALSE),"")</f>
        <v/>
      </c>
      <c r="Y42" s="2" t="str">
        <f>IFERROR(VLOOKUP(G42,'Popping Soda'!D:D,1,FALSE),"")</f>
        <v/>
      </c>
      <c r="Z42" s="2" t="str">
        <f>IFERROR(VLOOKUP(G42,Slush!D:D,1,FALSE),"")</f>
        <v/>
      </c>
      <c r="AA42" s="2" t="str">
        <f>IFERROR(VLOOKUP(G42,Toppings!C:C,1,FALSE),"")</f>
        <v/>
      </c>
    </row>
    <row r="43" spans="2:27" ht="15" customHeight="1" x14ac:dyDescent="0.3">
      <c r="B43" s="47"/>
      <c r="C43" s="47"/>
      <c r="D43" s="47"/>
      <c r="E43" s="47" t="str">
        <f>IFERROR(VLOOKUP(L43,'[2]GFS EFFECTIVE 05-15-2023'!$C:$AL,22,FALSE),"")</f>
        <v/>
      </c>
      <c r="F43" s="11" t="str">
        <f>_xlfn.XLOOKUP($G43,'[1]Product Cost'!$L:$L,'[1]Product Cost'!$K:$K)</f>
        <v>130100019</v>
      </c>
      <c r="G43" s="12" t="s">
        <v>47</v>
      </c>
      <c r="H43" s="9" t="str">
        <f>_xlfn.XLOOKUP($G43,'[1]Product Cost'!$L:$L,'[1]Product Cost'!$M:$M)</f>
        <v>YOGEN FRUZ GROUP (BODUO)</v>
      </c>
      <c r="I43" s="9" t="str">
        <f>_xlfn.XLOOKUP($G43,'[1]Product Cost'!$L:$L,'[1]Product Cost'!$N:$N)</f>
        <v>BODUO</v>
      </c>
      <c r="J43" s="9" t="str">
        <f>_xlfn.XLOOKUP($G43,'[1]Product Cost'!$L:$L,'[1]Product Cost'!$O:$O)</f>
        <v>130100019</v>
      </c>
      <c r="K43" s="9" t="str">
        <f>_xlfn.XLOOKUP($G43,'[1]Product Cost'!$L:$L,'[1]Product Cost'!$P:$P)</f>
        <v>8X2.5KG</v>
      </c>
      <c r="L43" s="71">
        <f>_xlfn.XLOOKUP($G43,'[1]Product Cost'!$L:$L,'[1]Product Cost'!$Q:$Q)</f>
        <v>20000</v>
      </c>
      <c r="M43" s="9" t="str">
        <f>_xlfn.XLOOKUP($G43,'[1]Product Cost'!$L:$L,'[1]Product Cost'!$R:$R)</f>
        <v>g</v>
      </c>
      <c r="N43" s="72">
        <f>_xlfn.XLOOKUP($G43,'[1]Product Cost'!$L:$L,'[1]Product Cost'!$S:$S)</f>
        <v>103</v>
      </c>
      <c r="O43" s="73">
        <f>_xlfn.XLOOKUP($G43,'[1]Product Cost'!$L:$L,'[1]Product Cost'!$T:$T)</f>
        <v>5.1500000000000001E-3</v>
      </c>
      <c r="P43" s="12"/>
      <c r="R43" s="2" t="str">
        <f t="shared" si="2"/>
        <v>X</v>
      </c>
      <c r="S43" s="2" t="str">
        <f>IFERROR(VLOOKUP(G43,'Syrup Mixture'!D:D,1,FALSE),"")</f>
        <v/>
      </c>
      <c r="T43" s="2" t="str">
        <f>IFERROR(VLOOKUP(G43,'Premade Toppings'!D:D,1,FALSE),"")</f>
        <v/>
      </c>
      <c r="U43" s="2" t="str">
        <f>IFERROR(VLOOKUP(G43,'Fresh Brewed Tea'!D:D,1,FALSE),"")</f>
        <v/>
      </c>
      <c r="V43" s="2" t="str">
        <f>IFERROR(VLOOKUP(G43,'Milk Tea'!D:D,1,FALSE),"")</f>
        <v/>
      </c>
      <c r="W43" s="2" t="str">
        <f>IFERROR(VLOOKUP(G43,'Signature COLD'!D:D,1,FALSE),"")</f>
        <v/>
      </c>
      <c r="X43" s="2" t="str">
        <f>IFERROR(VLOOKUP(G43,'Signature HOT'!D:D,1,FALSE),"")</f>
        <v/>
      </c>
      <c r="Y43" s="2" t="str">
        <f>IFERROR(VLOOKUP(G43,'Popping Soda'!D:D,1,FALSE),"")</f>
        <v>Green Apple Syrup</v>
      </c>
      <c r="Z43" s="2" t="str">
        <f>IFERROR(VLOOKUP(G43,Slush!D:D,1,FALSE),"")</f>
        <v/>
      </c>
      <c r="AA43" s="2" t="str">
        <f>IFERROR(VLOOKUP(G43,Toppings!C:C,1,FALSE),"")</f>
        <v/>
      </c>
    </row>
    <row r="44" spans="2:27" ht="15" customHeight="1" x14ac:dyDescent="0.3">
      <c r="B44" s="47"/>
      <c r="C44" s="47"/>
      <c r="D44" s="47"/>
      <c r="E44" s="47" t="str">
        <f>IFERROR(VLOOKUP(L44,'[2]GFS EFFECTIVE 05-15-2023'!$C:$AL,22,FALSE),"")</f>
        <v/>
      </c>
      <c r="F44" s="11" t="str">
        <f>_xlfn.XLOOKUP($G44,'[1]Product Cost'!$L:$L,'[1]Product Cost'!$K:$K)</f>
        <v>130100013</v>
      </c>
      <c r="G44" s="52" t="s">
        <v>48</v>
      </c>
      <c r="H44" s="9" t="str">
        <f>_xlfn.XLOOKUP($G44,'[1]Product Cost'!$L:$L,'[1]Product Cost'!$M:$M)</f>
        <v>YOGEN FRUZ GROUP (BODUO)</v>
      </c>
      <c r="I44" s="9" t="str">
        <f>_xlfn.XLOOKUP($G44,'[1]Product Cost'!$L:$L,'[1]Product Cost'!$N:$N)</f>
        <v>BODUO</v>
      </c>
      <c r="J44" s="9" t="str">
        <f>_xlfn.XLOOKUP($G44,'[1]Product Cost'!$L:$L,'[1]Product Cost'!$O:$O)</f>
        <v>130100013</v>
      </c>
      <c r="K44" s="9" t="str">
        <f>_xlfn.XLOOKUP($G44,'[1]Product Cost'!$L:$L,'[1]Product Cost'!$P:$P)</f>
        <v>8X2.5KG</v>
      </c>
      <c r="L44" s="71">
        <f>_xlfn.XLOOKUP($G44,'[1]Product Cost'!$L:$L,'[1]Product Cost'!$Q:$Q)</f>
        <v>20000</v>
      </c>
      <c r="M44" s="9" t="str">
        <f>_xlfn.XLOOKUP($G44,'[1]Product Cost'!$L:$L,'[1]Product Cost'!$R:$R)</f>
        <v>g</v>
      </c>
      <c r="N44" s="72">
        <f>_xlfn.XLOOKUP($G44,'[1]Product Cost'!$L:$L,'[1]Product Cost'!$S:$S)</f>
        <v>103</v>
      </c>
      <c r="O44" s="73">
        <f>_xlfn.XLOOKUP($G44,'[1]Product Cost'!$L:$L,'[1]Product Cost'!$T:$T)</f>
        <v>5.1500000000000001E-3</v>
      </c>
      <c r="P44" s="52" t="s">
        <v>230</v>
      </c>
      <c r="R44" s="2" t="str">
        <f t="shared" si="2"/>
        <v>X</v>
      </c>
      <c r="S44" s="2" t="str">
        <f>IFERROR(VLOOKUP(G44,'Syrup Mixture'!D:D,1,FALSE),"")</f>
        <v/>
      </c>
      <c r="T44" s="2" t="str">
        <f>IFERROR(VLOOKUP(G44,'Premade Toppings'!D:D,1,FALSE),"")</f>
        <v/>
      </c>
      <c r="U44" s="2" t="str">
        <f>IFERROR(VLOOKUP(G44,'Fresh Brewed Tea'!D:D,1,FALSE),"")</f>
        <v/>
      </c>
      <c r="V44" s="2" t="str">
        <f>IFERROR(VLOOKUP(G44,'Milk Tea'!D:D,1,FALSE),"")</f>
        <v/>
      </c>
      <c r="W44" s="2" t="str">
        <f>IFERROR(VLOOKUP(G44,'Signature COLD'!D:D,1,FALSE),"")</f>
        <v/>
      </c>
      <c r="X44" s="2" t="str">
        <f>IFERROR(VLOOKUP(G44,'Signature HOT'!D:D,1,FALSE),"")</f>
        <v/>
      </c>
      <c r="Y44" s="2" t="str">
        <f>IFERROR(VLOOKUP(G44,'Popping Soda'!D:D,1,FALSE),"")</f>
        <v>Lychee Syrup</v>
      </c>
      <c r="Z44" s="2" t="str">
        <f>IFERROR(VLOOKUP(G44,Slush!D:D,1,FALSE),"")</f>
        <v/>
      </c>
      <c r="AA44" s="2" t="str">
        <f>IFERROR(VLOOKUP(G44,Toppings!C:C,1,FALSE),"")</f>
        <v/>
      </c>
    </row>
    <row r="45" spans="2:27" ht="15" customHeight="1" x14ac:dyDescent="0.3">
      <c r="B45" s="47"/>
      <c r="C45" s="47"/>
      <c r="D45" s="47"/>
      <c r="E45" s="47" t="str">
        <f>IFERROR(VLOOKUP(L45,'[2]GFS EFFECTIVE 05-15-2023'!$C:$AL,22,FALSE),"")</f>
        <v/>
      </c>
      <c r="F45" s="11" t="str">
        <f>_xlfn.XLOOKUP($G45,'[1]Product Cost'!$L:$L,'[1]Product Cost'!$K:$K)</f>
        <v>130300097</v>
      </c>
      <c r="G45" s="12" t="s">
        <v>170</v>
      </c>
      <c r="H45" s="9" t="str">
        <f>_xlfn.XLOOKUP($G45,'[1]Product Cost'!$L:$L,'[1]Product Cost'!$M:$M)</f>
        <v>YOGEN FRUZ GROUP (BODUO)</v>
      </c>
      <c r="I45" s="9" t="str">
        <f>_xlfn.XLOOKUP($G45,'[1]Product Cost'!$L:$L,'[1]Product Cost'!$N:$N)</f>
        <v>BODUO</v>
      </c>
      <c r="J45" s="9" t="str">
        <f>_xlfn.XLOOKUP($G45,'[1]Product Cost'!$L:$L,'[1]Product Cost'!$O:$O)</f>
        <v>130300097</v>
      </c>
      <c r="K45" s="9" t="str">
        <f>_xlfn.XLOOKUP($G45,'[1]Product Cost'!$L:$L,'[1]Product Cost'!$P:$P)</f>
        <v>12X1KG</v>
      </c>
      <c r="L45" s="71">
        <f>_xlfn.XLOOKUP($G45,'[1]Product Cost'!$L:$L,'[1]Product Cost'!$Q:$Q)</f>
        <v>12000</v>
      </c>
      <c r="M45" s="9" t="str">
        <f>_xlfn.XLOOKUP($G45,'[1]Product Cost'!$L:$L,'[1]Product Cost'!$R:$R)</f>
        <v>g</v>
      </c>
      <c r="N45" s="72">
        <f>_xlfn.XLOOKUP($G45,'[1]Product Cost'!$L:$L,'[1]Product Cost'!$S:$S)</f>
        <v>151.5</v>
      </c>
      <c r="O45" s="73">
        <f>_xlfn.XLOOKUP($G45,'[1]Product Cost'!$L:$L,'[1]Product Cost'!$T:$T)</f>
        <v>1.2625000000000001E-2</v>
      </c>
      <c r="P45" s="12"/>
      <c r="R45" s="2" t="str">
        <f t="shared" ref="R45" si="5">IF(AND(S45="",T45="",U45="",V45="",W45="",X45="",Y45="",Z45="",AA45=""),"","X")</f>
        <v>X</v>
      </c>
      <c r="S45" s="2" t="str">
        <f>IFERROR(VLOOKUP(G45,'Syrup Mixture'!D:D,1,FALSE),"")</f>
        <v/>
      </c>
      <c r="T45" s="2" t="str">
        <f>IFERROR(VLOOKUP(G45,'Premade Toppings'!D:D,1,FALSE),"")</f>
        <v/>
      </c>
      <c r="U45" s="2" t="str">
        <f>IFERROR(VLOOKUP(G45,'Fresh Brewed Tea'!D:D,1,FALSE),"")</f>
        <v>Mango Jam</v>
      </c>
      <c r="V45" s="2" t="str">
        <f>IFERROR(VLOOKUP(G45,'Milk Tea'!D:D,1,FALSE),"")</f>
        <v/>
      </c>
      <c r="W45" s="2" t="str">
        <f>IFERROR(VLOOKUP(G45,'Signature COLD'!D:D,1,FALSE),"")</f>
        <v/>
      </c>
      <c r="X45" s="2" t="str">
        <f>IFERROR(VLOOKUP(G45,'Signature HOT'!D:D,1,FALSE),"")</f>
        <v/>
      </c>
      <c r="Y45" s="2" t="str">
        <f>IFERROR(VLOOKUP(G45,'Popping Soda'!D:D,1,FALSE),"")</f>
        <v/>
      </c>
      <c r="Z45" s="2" t="str">
        <f>IFERROR(VLOOKUP(G45,Slush!D:D,1,FALSE),"")</f>
        <v>Mango jam</v>
      </c>
      <c r="AA45" s="2" t="str">
        <f>IFERROR(VLOOKUP(G45,Toppings!C:C,1,FALSE),"")</f>
        <v/>
      </c>
    </row>
    <row r="46" spans="2:27" ht="15" customHeight="1" x14ac:dyDescent="0.3">
      <c r="B46" s="47"/>
      <c r="C46" s="47"/>
      <c r="D46" s="47"/>
      <c r="E46" s="47" t="str">
        <f>IFERROR(VLOOKUP(L46,'[2]GFS EFFECTIVE 05-15-2023'!$C:$AL,22,FALSE),"")</f>
        <v/>
      </c>
      <c r="F46" s="11" t="str">
        <f>_xlfn.XLOOKUP($G46,'[1]Product Cost'!$L:$L,'[1]Product Cost'!$K:$K)</f>
        <v>130100180</v>
      </c>
      <c r="G46" s="12" t="s">
        <v>229</v>
      </c>
      <c r="H46" s="9" t="str">
        <f>_xlfn.XLOOKUP($G46,'[1]Product Cost'!$L:$L,'[1]Product Cost'!$M:$M)</f>
        <v>YOGEN FRUZ GROUP (BODUO)</v>
      </c>
      <c r="I46" s="9" t="str">
        <f>_xlfn.XLOOKUP($G46,'[1]Product Cost'!$L:$L,'[1]Product Cost'!$N:$N)</f>
        <v>BODUO</v>
      </c>
      <c r="J46" s="9" t="str">
        <f>_xlfn.XLOOKUP($G46,'[1]Product Cost'!$L:$L,'[1]Product Cost'!$O:$O)</f>
        <v>130100180</v>
      </c>
      <c r="K46" s="9" t="str">
        <f>_xlfn.XLOOKUP($G46,'[1]Product Cost'!$L:$L,'[1]Product Cost'!$P:$P)</f>
        <v>8X2.5KG</v>
      </c>
      <c r="L46" s="71">
        <f>_xlfn.XLOOKUP($G46,'[1]Product Cost'!$L:$L,'[1]Product Cost'!$Q:$Q)</f>
        <v>20000</v>
      </c>
      <c r="M46" s="9" t="str">
        <f>_xlfn.XLOOKUP($G46,'[1]Product Cost'!$L:$L,'[1]Product Cost'!$R:$R)</f>
        <v>g</v>
      </c>
      <c r="N46" s="72">
        <f>_xlfn.XLOOKUP($G46,'[1]Product Cost'!$L:$L,'[1]Product Cost'!$S:$S)</f>
        <v>103</v>
      </c>
      <c r="O46" s="73">
        <f>_xlfn.XLOOKUP($G46,'[1]Product Cost'!$L:$L,'[1]Product Cost'!$T:$T)</f>
        <v>5.1500000000000001E-3</v>
      </c>
      <c r="P46" s="12"/>
      <c r="R46" s="2" t="str">
        <f t="shared" si="2"/>
        <v>X</v>
      </c>
      <c r="S46" s="2" t="str">
        <f>IFERROR(VLOOKUP(G46,'Syrup Mixture'!D:D,1,FALSE),"")</f>
        <v/>
      </c>
      <c r="T46" s="2" t="str">
        <f>IFERROR(VLOOKUP(G46,'Premade Toppings'!D:D,1,FALSE),"")</f>
        <v/>
      </c>
      <c r="U46" s="2" t="str">
        <f>IFERROR(VLOOKUP(G46,'Fresh Brewed Tea'!D:D,1,FALSE),"")</f>
        <v>Mango syrup</v>
      </c>
      <c r="V46" s="2" t="str">
        <f>IFERROR(VLOOKUP(G46,'Milk Tea'!D:D,1,FALSE),"")</f>
        <v/>
      </c>
      <c r="W46" s="2" t="str">
        <f>IFERROR(VLOOKUP(G46,'Signature COLD'!D:D,1,FALSE),"")</f>
        <v>Mango syrup</v>
      </c>
      <c r="X46" s="2" t="str">
        <f>IFERROR(VLOOKUP(G46,'Signature HOT'!D:D,1,FALSE),"")</f>
        <v/>
      </c>
      <c r="Y46" s="2" t="str">
        <f>IFERROR(VLOOKUP(G46,'Popping Soda'!D:D,1,FALSE),"")</f>
        <v>Mango syrup</v>
      </c>
      <c r="Z46" s="2" t="str">
        <f>IFERROR(VLOOKUP(G46,Slush!D:D,1,FALSE),"")</f>
        <v>Mango syrup</v>
      </c>
      <c r="AA46" s="2" t="str">
        <f>IFERROR(VLOOKUP(G46,Toppings!C:C,1,FALSE),"")</f>
        <v/>
      </c>
    </row>
    <row r="47" spans="2:27" ht="15" customHeight="1" x14ac:dyDescent="0.3">
      <c r="B47" s="47"/>
      <c r="C47" s="47"/>
      <c r="D47" s="47"/>
      <c r="E47" s="47" t="str">
        <f>IFERROR(VLOOKUP(L47,'[2]GFS EFFECTIVE 05-15-2023'!$C:$AL,22,FALSE),"")</f>
        <v/>
      </c>
      <c r="F47" s="11" t="str">
        <f>_xlfn.XLOOKUP($G47,'[1]Product Cost'!$L:$L,'[1]Product Cost'!$K:$K)</f>
        <v>130300002</v>
      </c>
      <c r="G47" s="12" t="s">
        <v>144</v>
      </c>
      <c r="H47" s="9" t="str">
        <f>_xlfn.XLOOKUP($G47,'[1]Product Cost'!$L:$L,'[1]Product Cost'!$M:$M)</f>
        <v>YOGEN FRUZ GROUP (BODUO)</v>
      </c>
      <c r="I47" s="9" t="str">
        <f>_xlfn.XLOOKUP($G47,'[1]Product Cost'!$L:$L,'[1]Product Cost'!$N:$N)</f>
        <v>BODUO</v>
      </c>
      <c r="J47" s="9" t="str">
        <f>_xlfn.XLOOKUP($G47,'[1]Product Cost'!$L:$L,'[1]Product Cost'!$O:$O)</f>
        <v>130300002</v>
      </c>
      <c r="K47" s="9" t="str">
        <f>_xlfn.XLOOKUP($G47,'[1]Product Cost'!$L:$L,'[1]Product Cost'!$P:$P)</f>
        <v>12X1KG</v>
      </c>
      <c r="L47" s="71">
        <f>_xlfn.XLOOKUP($G47,'[1]Product Cost'!$L:$L,'[1]Product Cost'!$Q:$Q)</f>
        <v>12000</v>
      </c>
      <c r="M47" s="9" t="str">
        <f>_xlfn.XLOOKUP($G47,'[1]Product Cost'!$L:$L,'[1]Product Cost'!$R:$R)</f>
        <v>g</v>
      </c>
      <c r="N47" s="86">
        <v>118.5</v>
      </c>
      <c r="O47" s="87">
        <f>N47/L47</f>
        <v>9.8750000000000001E-3</v>
      </c>
      <c r="P47" s="12"/>
      <c r="R47" s="2" t="str">
        <f t="shared" ref="R47" si="6">IF(AND(S47="",T47="",U47="",V47="",W47="",X47="",Y47="",Z47="",AA47=""),"","X")</f>
        <v>X</v>
      </c>
      <c r="S47" s="2" t="str">
        <f>IFERROR(VLOOKUP(G47,'Syrup Mixture'!D:D,1,FALSE),"")</f>
        <v/>
      </c>
      <c r="T47" s="2" t="str">
        <f>IFERROR(VLOOKUP(G47,'Premade Toppings'!D:D,1,FALSE),"")</f>
        <v/>
      </c>
      <c r="U47" s="2" t="str">
        <f>IFERROR(VLOOKUP(G47,'Fresh Brewed Tea'!D:D,1,FALSE),"")</f>
        <v>Passion Fruit Jam</v>
      </c>
      <c r="V47" s="2" t="str">
        <f>IFERROR(VLOOKUP(G47,'Milk Tea'!D:D,1,FALSE),"")</f>
        <v/>
      </c>
      <c r="W47" s="2" t="str">
        <f>IFERROR(VLOOKUP(G47,'Signature COLD'!D:D,1,FALSE),"")</f>
        <v/>
      </c>
      <c r="X47" s="2" t="str">
        <f>IFERROR(VLOOKUP(G47,'Signature HOT'!D:D,1,FALSE),"")</f>
        <v/>
      </c>
      <c r="Y47" s="2" t="str">
        <f>IFERROR(VLOOKUP(G47,'Popping Soda'!D:D,1,FALSE),"")</f>
        <v/>
      </c>
      <c r="Z47" s="2" t="str">
        <f>IFERROR(VLOOKUP(G47,Slush!D:D,1,FALSE),"")</f>
        <v/>
      </c>
      <c r="AA47" s="2" t="str">
        <f>IFERROR(VLOOKUP(G47,Toppings!C:C,1,FALSE),"")</f>
        <v/>
      </c>
    </row>
    <row r="48" spans="2:27" ht="15" customHeight="1" x14ac:dyDescent="0.3">
      <c r="B48" s="47"/>
      <c r="C48" s="47"/>
      <c r="D48" s="47"/>
      <c r="E48" s="47" t="str">
        <f>IFERROR(VLOOKUP(L48,'[2]GFS EFFECTIVE 05-15-2023'!$C:$AL,22,FALSE),"")</f>
        <v/>
      </c>
      <c r="F48" s="11" t="str">
        <f>_xlfn.XLOOKUP($G48,'[1]Product Cost'!$L:$L,'[1]Product Cost'!$K:$K)</f>
        <v>130100001</v>
      </c>
      <c r="G48" s="52" t="s">
        <v>226</v>
      </c>
      <c r="H48" s="9" t="str">
        <f>_xlfn.XLOOKUP($G48,'[1]Product Cost'!$L:$L,'[1]Product Cost'!$M:$M)</f>
        <v>YOGEN FRUZ GROUP (BODUO)</v>
      </c>
      <c r="I48" s="9" t="str">
        <f>_xlfn.XLOOKUP($G48,'[1]Product Cost'!$L:$L,'[1]Product Cost'!$N:$N)</f>
        <v>BODUO</v>
      </c>
      <c r="J48" s="9" t="str">
        <f>_xlfn.XLOOKUP($G48,'[1]Product Cost'!$L:$L,'[1]Product Cost'!$O:$O)</f>
        <v>130100001</v>
      </c>
      <c r="K48" s="9" t="str">
        <f>_xlfn.XLOOKUP($G48,'[1]Product Cost'!$L:$L,'[1]Product Cost'!$P:$P)</f>
        <v>8X2.5KG</v>
      </c>
      <c r="L48" s="71">
        <f>_xlfn.XLOOKUP($G48,'[1]Product Cost'!$L:$L,'[1]Product Cost'!$Q:$Q)</f>
        <v>20000</v>
      </c>
      <c r="M48" s="9" t="str">
        <f>_xlfn.XLOOKUP($G48,'[1]Product Cost'!$L:$L,'[1]Product Cost'!$R:$R)</f>
        <v>g</v>
      </c>
      <c r="N48" s="72">
        <f>_xlfn.XLOOKUP($G48,'[1]Product Cost'!$L:$L,'[1]Product Cost'!$S:$S)</f>
        <v>103</v>
      </c>
      <c r="O48" s="73">
        <f>_xlfn.XLOOKUP($G48,'[1]Product Cost'!$L:$L,'[1]Product Cost'!$T:$T)</f>
        <v>5.1500000000000001E-3</v>
      </c>
      <c r="P48" s="52" t="s">
        <v>230</v>
      </c>
      <c r="R48" s="2" t="str">
        <f t="shared" si="2"/>
        <v>X</v>
      </c>
      <c r="S48" s="2" t="str">
        <f>IFERROR(VLOOKUP(G48,'Syrup Mixture'!D:D,1,FALSE),"")</f>
        <v/>
      </c>
      <c r="T48" s="2" t="str">
        <f>IFERROR(VLOOKUP(G48,'Premade Toppings'!D:D,1,FALSE),"")</f>
        <v/>
      </c>
      <c r="U48" s="2" t="str">
        <f>IFERROR(VLOOKUP(G48,'Fresh Brewed Tea'!D:D,1,FALSE),"")</f>
        <v>Passion Fruit syrup</v>
      </c>
      <c r="V48" s="2" t="str">
        <f>IFERROR(VLOOKUP(G48,'Milk Tea'!D:D,1,FALSE),"")</f>
        <v/>
      </c>
      <c r="W48" s="2" t="str">
        <f>IFERROR(VLOOKUP(G48,'Signature COLD'!D:D,1,FALSE),"")</f>
        <v>Passion Fruit syrup</v>
      </c>
      <c r="X48" s="2" t="str">
        <f>IFERROR(VLOOKUP(G48,'Signature HOT'!D:D,1,FALSE),"")</f>
        <v/>
      </c>
      <c r="Y48" s="2" t="str">
        <f>IFERROR(VLOOKUP(G48,'Popping Soda'!D:D,1,FALSE),"")</f>
        <v>Passion Fruit syrup</v>
      </c>
      <c r="Z48" s="2" t="str">
        <f>IFERROR(VLOOKUP(G48,Slush!D:D,1,FALSE),"")</f>
        <v/>
      </c>
      <c r="AA48" s="2" t="str">
        <f>IFERROR(VLOOKUP(G48,Toppings!C:C,1,FALSE),"")</f>
        <v/>
      </c>
    </row>
    <row r="49" spans="2:27" ht="15" customHeight="1" x14ac:dyDescent="0.3">
      <c r="B49" s="47"/>
      <c r="C49" s="47"/>
      <c r="D49" s="47"/>
      <c r="E49" s="47" t="str">
        <f>IFERROR(VLOOKUP(L49,'[2]GFS EFFECTIVE 05-15-2023'!$C:$AL,22,FALSE),"")</f>
        <v/>
      </c>
      <c r="F49" s="11" t="str">
        <f>_xlfn.XLOOKUP($G49,'[1]Product Cost'!$L:$L,'[1]Product Cost'!$K:$K)</f>
        <v>130100002</v>
      </c>
      <c r="G49" s="12" t="s">
        <v>31</v>
      </c>
      <c r="H49" s="9" t="str">
        <f>_xlfn.XLOOKUP($G49,'[1]Product Cost'!$L:$L,'[1]Product Cost'!$M:$M)</f>
        <v>YOGEN FRUZ GROUP (BODUO)</v>
      </c>
      <c r="I49" s="9" t="str">
        <f>_xlfn.XLOOKUP($G49,'[1]Product Cost'!$L:$L,'[1]Product Cost'!$N:$N)</f>
        <v>BODUO</v>
      </c>
      <c r="J49" s="9" t="str">
        <f>_xlfn.XLOOKUP($G49,'[1]Product Cost'!$L:$L,'[1]Product Cost'!$O:$O)</f>
        <v>130100002</v>
      </c>
      <c r="K49" s="9" t="str">
        <f>_xlfn.XLOOKUP($G49,'[1]Product Cost'!$L:$L,'[1]Product Cost'!$P:$P)</f>
        <v>8X2.5KG</v>
      </c>
      <c r="L49" s="71">
        <f>_xlfn.XLOOKUP($G49,'[1]Product Cost'!$L:$L,'[1]Product Cost'!$Q:$Q)</f>
        <v>20000</v>
      </c>
      <c r="M49" s="9" t="str">
        <f>_xlfn.XLOOKUP($G49,'[1]Product Cost'!$L:$L,'[1]Product Cost'!$R:$R)</f>
        <v>g</v>
      </c>
      <c r="N49" s="72">
        <f>_xlfn.XLOOKUP($G49,'[1]Product Cost'!$L:$L,'[1]Product Cost'!$S:$S)</f>
        <v>103</v>
      </c>
      <c r="O49" s="73">
        <f>_xlfn.XLOOKUP($G49,'[1]Product Cost'!$L:$L,'[1]Product Cost'!$T:$T)</f>
        <v>5.1500000000000001E-3</v>
      </c>
      <c r="P49" s="12"/>
      <c r="R49" s="2" t="str">
        <f t="shared" si="2"/>
        <v>X</v>
      </c>
      <c r="S49" s="2" t="str">
        <f>IFERROR(VLOOKUP(G49,'Syrup Mixture'!D:D,1,FALSE),"")</f>
        <v/>
      </c>
      <c r="T49" s="2" t="str">
        <f>IFERROR(VLOOKUP(G49,'Premade Toppings'!D:D,1,FALSE),"")</f>
        <v/>
      </c>
      <c r="U49" s="2" t="str">
        <f>IFERROR(VLOOKUP(G49,'Fresh Brewed Tea'!D:D,1,FALSE),"")</f>
        <v>Pineapple Syrup</v>
      </c>
      <c r="V49" s="2" t="str">
        <f>IFERROR(VLOOKUP(G49,'Milk Tea'!D:D,1,FALSE),"")</f>
        <v/>
      </c>
      <c r="W49" s="2" t="str">
        <f>IFERROR(VLOOKUP(G49,'Signature COLD'!D:D,1,FALSE),"")</f>
        <v/>
      </c>
      <c r="X49" s="2" t="str">
        <f>IFERROR(VLOOKUP(G49,'Signature HOT'!D:D,1,FALSE),"")</f>
        <v/>
      </c>
      <c r="Y49" s="2" t="str">
        <f>IFERROR(VLOOKUP(G49,'Popping Soda'!D:D,1,FALSE),"")</f>
        <v>Pineapple Syrup</v>
      </c>
      <c r="Z49" s="2" t="str">
        <f>IFERROR(VLOOKUP(G49,Slush!D:D,1,FALSE),"")</f>
        <v>Pineapple Syrup</v>
      </c>
      <c r="AA49" s="2" t="str">
        <f>IFERROR(VLOOKUP(G49,Toppings!C:C,1,FALSE),"")</f>
        <v/>
      </c>
    </row>
    <row r="50" spans="2:27" ht="15" customHeight="1" x14ac:dyDescent="0.3">
      <c r="B50" s="47"/>
      <c r="C50" s="47"/>
      <c r="D50" s="47"/>
      <c r="E50" s="47" t="str">
        <f>IFERROR(VLOOKUP(L50,'[2]GFS EFFECTIVE 05-15-2023'!$C:$AL,22,FALSE),"")</f>
        <v/>
      </c>
      <c r="F50" s="11" t="str">
        <f>_xlfn.XLOOKUP($G50,'[1]Product Cost'!$L:$L,'[1]Product Cost'!$K:$K)</f>
        <v>130100003</v>
      </c>
      <c r="G50" s="12" t="s">
        <v>28</v>
      </c>
      <c r="H50" s="9" t="str">
        <f>_xlfn.XLOOKUP($G50,'[1]Product Cost'!$L:$L,'[1]Product Cost'!$M:$M)</f>
        <v>YOGEN FRUZ GROUP (BODUO)</v>
      </c>
      <c r="I50" s="9" t="str">
        <f>_xlfn.XLOOKUP($G50,'[1]Product Cost'!$L:$L,'[1]Product Cost'!$N:$N)</f>
        <v>BODUO</v>
      </c>
      <c r="J50" s="9" t="str">
        <f>_xlfn.XLOOKUP($G50,'[1]Product Cost'!$L:$L,'[1]Product Cost'!$O:$O)</f>
        <v>130100003</v>
      </c>
      <c r="K50" s="9" t="str">
        <f>_xlfn.XLOOKUP($G50,'[1]Product Cost'!$L:$L,'[1]Product Cost'!$P:$P)</f>
        <v>8X2.5KG</v>
      </c>
      <c r="L50" s="71">
        <f>_xlfn.XLOOKUP($G50,'[1]Product Cost'!$L:$L,'[1]Product Cost'!$Q:$Q)</f>
        <v>20000</v>
      </c>
      <c r="M50" s="9" t="str">
        <f>_xlfn.XLOOKUP($G50,'[1]Product Cost'!$L:$L,'[1]Product Cost'!$R:$R)</f>
        <v>g</v>
      </c>
      <c r="N50" s="72">
        <f>_xlfn.XLOOKUP($G50,'[1]Product Cost'!$L:$L,'[1]Product Cost'!$S:$S)</f>
        <v>103</v>
      </c>
      <c r="O50" s="73">
        <f>_xlfn.XLOOKUP($G50,'[1]Product Cost'!$L:$L,'[1]Product Cost'!$T:$T)</f>
        <v>5.1500000000000001E-3</v>
      </c>
      <c r="P50" s="12"/>
      <c r="R50" s="2" t="str">
        <f t="shared" si="2"/>
        <v>X</v>
      </c>
      <c r="S50" s="2" t="str">
        <f>IFERROR(VLOOKUP(G50,'Syrup Mixture'!D:D,1,FALSE),"")</f>
        <v/>
      </c>
      <c r="T50" s="2" t="str">
        <f>IFERROR(VLOOKUP(G50,'Premade Toppings'!D:D,1,FALSE),"")</f>
        <v/>
      </c>
      <c r="U50" s="2" t="str">
        <f>IFERROR(VLOOKUP(G50,'Fresh Brewed Tea'!D:D,1,FALSE),"")</f>
        <v>Strawberry Syrup</v>
      </c>
      <c r="V50" s="2" t="str">
        <f>IFERROR(VLOOKUP(G50,'Milk Tea'!D:D,1,FALSE),"")</f>
        <v/>
      </c>
      <c r="W50" s="2" t="str">
        <f>IFERROR(VLOOKUP(G50,'Signature COLD'!D:D,1,FALSE),"")</f>
        <v/>
      </c>
      <c r="X50" s="2" t="str">
        <f>IFERROR(VLOOKUP(G50,'Signature HOT'!D:D,1,FALSE),"")</f>
        <v/>
      </c>
      <c r="Y50" s="2" t="str">
        <f>IFERROR(VLOOKUP(G50,'Popping Soda'!D:D,1,FALSE),"")</f>
        <v>Strawberry Syrup</v>
      </c>
      <c r="Z50" s="2" t="str">
        <f>IFERROR(VLOOKUP(G50,Slush!D:D,1,FALSE),"")</f>
        <v>Strawberry Syrup</v>
      </c>
      <c r="AA50" s="2" t="str">
        <f>IFERROR(VLOOKUP(G50,Toppings!C:C,1,FALSE),"")</f>
        <v/>
      </c>
    </row>
    <row r="51" spans="2:27" ht="15" customHeight="1" x14ac:dyDescent="0.3">
      <c r="B51" s="47"/>
      <c r="C51" s="47"/>
      <c r="D51" s="47"/>
      <c r="E51" s="47" t="str">
        <f>IFERROR(VLOOKUP(L51,'[2]GFS EFFECTIVE 05-15-2023'!$C:$AL,22,FALSE),"")</f>
        <v/>
      </c>
      <c r="F51" s="11" t="str">
        <f>_xlfn.XLOOKUP($G51,'[1]Product Cost'!$L:$L,'[1]Product Cost'!$K:$K)</f>
        <v>130200033</v>
      </c>
      <c r="G51" s="2" t="s">
        <v>55</v>
      </c>
      <c r="H51" s="9" t="str">
        <f>_xlfn.XLOOKUP($G51,'[1]Product Cost'!$L:$L,'[1]Product Cost'!$M:$M)</f>
        <v>YOGEN FRUZ GROUP (BODUO)</v>
      </c>
      <c r="I51" s="9" t="str">
        <f>_xlfn.XLOOKUP($G51,'[1]Product Cost'!$L:$L,'[1]Product Cost'!$N:$N)</f>
        <v>BODUO</v>
      </c>
      <c r="J51" s="9" t="str">
        <f>_xlfn.XLOOKUP($G51,'[1]Product Cost'!$L:$L,'[1]Product Cost'!$O:$O)</f>
        <v>130200033</v>
      </c>
      <c r="K51" s="9" t="str">
        <f>_xlfn.XLOOKUP($G51,'[1]Product Cost'!$L:$L,'[1]Product Cost'!$P:$P)</f>
        <v>20X1KG</v>
      </c>
      <c r="L51" s="71">
        <f>_xlfn.XLOOKUP($G51,'[1]Product Cost'!$L:$L,'[1]Product Cost'!$Q:$Q)</f>
        <v>20000</v>
      </c>
      <c r="M51" s="9" t="str">
        <f>_xlfn.XLOOKUP($G51,'[1]Product Cost'!$L:$L,'[1]Product Cost'!$R:$R)</f>
        <v>g</v>
      </c>
      <c r="N51" s="72">
        <f>_xlfn.XLOOKUP($G51,'[1]Product Cost'!$L:$L,'[1]Product Cost'!$S:$S)</f>
        <v>179.5</v>
      </c>
      <c r="O51" s="73">
        <f>_xlfn.XLOOKUP($G51,'[1]Product Cost'!$L:$L,'[1]Product Cost'!$T:$T)</f>
        <v>8.9750000000000003E-3</v>
      </c>
      <c r="P51" s="12"/>
      <c r="R51" s="2" t="str">
        <f t="shared" si="2"/>
        <v>X</v>
      </c>
      <c r="S51" s="2" t="str">
        <f>IFERROR(VLOOKUP(G51,'Syrup Mixture'!D:D,1,FALSE),"")</f>
        <v/>
      </c>
      <c r="T51" s="2" t="str">
        <f>IFERROR(VLOOKUP(G51,'Premade Toppings'!D:D,1,FALSE),"")</f>
        <v/>
      </c>
      <c r="U51" s="2" t="str">
        <f>IFERROR(VLOOKUP(G51,'Fresh Brewed Tea'!D:D,1,FALSE),"")</f>
        <v/>
      </c>
      <c r="V51" s="2" t="str">
        <f>IFERROR(VLOOKUP(G51,'Milk Tea'!D:D,1,FALSE),"")</f>
        <v>Taro Powder</v>
      </c>
      <c r="W51" s="2" t="str">
        <f>IFERROR(VLOOKUP(G51,'Signature COLD'!D:D,1,FALSE),"")</f>
        <v/>
      </c>
      <c r="X51" s="2" t="str">
        <f>IFERROR(VLOOKUP(G51,'Signature HOT'!D:D,1,FALSE),"")</f>
        <v/>
      </c>
      <c r="Y51" s="2" t="str">
        <f>IFERROR(VLOOKUP(G51,'Popping Soda'!D:D,1,FALSE),"")</f>
        <v/>
      </c>
      <c r="Z51" s="2" t="str">
        <f>IFERROR(VLOOKUP(G51,Slush!D:D,1,FALSE),"")</f>
        <v>Taro Powder</v>
      </c>
      <c r="AA51" s="2" t="str">
        <f>IFERROR(VLOOKUP(G51,Toppings!C:C,1,FALSE),"")</f>
        <v/>
      </c>
    </row>
    <row r="52" spans="2:27" ht="15" customHeight="1" x14ac:dyDescent="0.3">
      <c r="B52" s="47"/>
      <c r="C52" s="47"/>
      <c r="D52" s="47"/>
      <c r="E52" s="47" t="str">
        <f>IFERROR(VLOOKUP(L52,'[2]GFS EFFECTIVE 05-15-2023'!$C:$AL,22,FALSE),"")</f>
        <v/>
      </c>
      <c r="F52" s="11" t="str">
        <f>_xlfn.XLOOKUP($G52,'[1]Product Cost'!$L:$L,'[1]Product Cost'!$K:$K)</f>
        <v>59808</v>
      </c>
      <c r="G52" s="2" t="s">
        <v>70</v>
      </c>
      <c r="H52" s="9" t="str">
        <f>_xlfn.XLOOKUP($G52,'[1]Product Cost'!$L:$L,'[1]Product Cost'!$M:$M)</f>
        <v>YOGEN FRUZ GROUP (ITO EN)</v>
      </c>
      <c r="I52" s="9" t="str">
        <f>_xlfn.XLOOKUP($G52,'[1]Product Cost'!$L:$L,'[1]Product Cost'!$N:$N)</f>
        <v>HEAD OFFICE</v>
      </c>
      <c r="J52" s="9" t="str">
        <f>_xlfn.XLOOKUP($G52,'[1]Product Cost'!$L:$L,'[1]Product Cost'!$O:$O)</f>
        <v>N/A</v>
      </c>
      <c r="K52" s="9" t="str">
        <f>_xlfn.XLOOKUP($G52,'[1]Product Cost'!$L:$L,'[1]Product Cost'!$P:$P)</f>
        <v>10X1KG</v>
      </c>
      <c r="L52" s="71">
        <f>_xlfn.XLOOKUP($G52,'[1]Product Cost'!$L:$L,'[1]Product Cost'!$Q:$Q)</f>
        <v>10000</v>
      </c>
      <c r="M52" s="9" t="str">
        <f>_xlfn.XLOOKUP($G52,'[1]Product Cost'!$L:$L,'[1]Product Cost'!$R:$R)</f>
        <v>g</v>
      </c>
      <c r="N52" s="72">
        <f>_xlfn.XLOOKUP($G52,'[1]Product Cost'!$L:$L,'[1]Product Cost'!$S:$S)</f>
        <v>538.75</v>
      </c>
      <c r="O52" s="73">
        <f>_xlfn.XLOOKUP($G52,'[1]Product Cost'!$L:$L,'[1]Product Cost'!$T:$T)</f>
        <v>5.3874999999999999E-2</v>
      </c>
      <c r="P52" s="12"/>
      <c r="R52" s="2" t="str">
        <f t="shared" si="2"/>
        <v>X</v>
      </c>
      <c r="S52" s="2" t="str">
        <f>IFERROR(VLOOKUP(G52,'Syrup Mixture'!D:D,1,FALSE),"")</f>
        <v>Matcha Green Tea Powder</v>
      </c>
      <c r="T52" s="2" t="str">
        <f>IFERROR(VLOOKUP(G52,'Premade Toppings'!D:D,1,FALSE),"")</f>
        <v/>
      </c>
      <c r="U52" s="2" t="str">
        <f>IFERROR(VLOOKUP(G52,'Fresh Brewed Tea'!D:D,1,FALSE),"")</f>
        <v/>
      </c>
      <c r="V52" s="2" t="str">
        <f>IFERROR(VLOOKUP(G52,'Milk Tea'!D:D,1,FALSE),"")</f>
        <v>Matcha Green Tea Powder</v>
      </c>
      <c r="W52" s="2" t="str">
        <f>IFERROR(VLOOKUP(G52,'Signature COLD'!D:D,1,FALSE),"")</f>
        <v/>
      </c>
      <c r="X52" s="2" t="str">
        <f>IFERROR(VLOOKUP(G52,'Signature HOT'!D:D,1,FALSE),"")</f>
        <v/>
      </c>
      <c r="Y52" s="2" t="str">
        <f>IFERROR(VLOOKUP(G52,'Popping Soda'!D:D,1,FALSE),"")</f>
        <v/>
      </c>
      <c r="Z52" s="2" t="str">
        <f>IFERROR(VLOOKUP(G52,Slush!D:D,1,FALSE),"")</f>
        <v>Matcha Green Tea Powder</v>
      </c>
      <c r="AA52" s="2" t="str">
        <f>IFERROR(VLOOKUP(G52,Toppings!C:C,1,FALSE),"")</f>
        <v/>
      </c>
    </row>
    <row r="53" spans="2:27" x14ac:dyDescent="0.3">
      <c r="B53" s="47"/>
      <c r="C53" s="47"/>
      <c r="D53" s="47"/>
      <c r="E53" s="47" t="str">
        <f>IFERROR(VLOOKUP(L53,'[2]GFS EFFECTIVE 05-15-2023'!$C:$AL,22,FALSE),"")</f>
        <v/>
      </c>
      <c r="F53" s="11" t="str">
        <f>_xlfn.XLOOKUP($G53,'[1]Product Cost'!$L:$L,'[1]Product Cost'!$K:$K)</f>
        <v>N/A</v>
      </c>
      <c r="G53" s="55" t="s">
        <v>182</v>
      </c>
      <c r="H53" s="9" t="str">
        <f>_xlfn.XLOOKUP($G53,'[1]Product Cost'!$L:$L,'[1]Product Cost'!$M:$M)</f>
        <v>OLD FASHIONED MAPLE CREST</v>
      </c>
      <c r="I53" s="9" t="str">
        <f>_xlfn.XLOOKUP($G53,'[1]Product Cost'!$L:$L,'[1]Product Cost'!$N:$N)</f>
        <v>RCS/WALMART</v>
      </c>
      <c r="J53" s="9" t="str">
        <f>_xlfn.XLOOKUP($G53,'[1]Product Cost'!$L:$L,'[1]Product Cost'!$O:$O)</f>
        <v>N/A</v>
      </c>
      <c r="K53" s="9" t="str">
        <f>_xlfn.XLOOKUP($G53,'[1]Product Cost'!$L:$L,'[1]Product Cost'!$P:$P)</f>
        <v>1L</v>
      </c>
      <c r="L53" s="71">
        <f>_xlfn.XLOOKUP($G53,'[1]Product Cost'!$L:$L,'[1]Product Cost'!$Q:$Q)</f>
        <v>1000</v>
      </c>
      <c r="M53" s="9" t="str">
        <f>_xlfn.XLOOKUP($G53,'[1]Product Cost'!$L:$L,'[1]Product Cost'!$R:$R)</f>
        <v>g</v>
      </c>
      <c r="N53" s="72">
        <f>_xlfn.XLOOKUP($G53,'[1]Product Cost'!$L:$L,'[1]Product Cost'!$S:$S)</f>
        <v>16.989999999999998</v>
      </c>
      <c r="O53" s="73">
        <f>_xlfn.XLOOKUP($G53,'[1]Product Cost'!$L:$L,'[1]Product Cost'!$T:$T)</f>
        <v>1.6989999999999998E-2</v>
      </c>
      <c r="P53" s="52" t="s">
        <v>202</v>
      </c>
      <c r="R53" s="2" t="str">
        <f t="shared" si="2"/>
        <v>X</v>
      </c>
      <c r="S53" s="2" t="str">
        <f>IFERROR(VLOOKUP(G53,'Syrup Mixture'!D:D,1,FALSE),"")</f>
        <v/>
      </c>
      <c r="T53" s="2" t="str">
        <f>IFERROR(VLOOKUP(G53,'Premade Toppings'!D:D,1,FALSE),"")</f>
        <v/>
      </c>
      <c r="U53" s="2" t="str">
        <f>IFERROR(VLOOKUP(G53,'Fresh Brewed Tea'!D:D,1,FALSE),"")</f>
        <v/>
      </c>
      <c r="V53" s="2" t="str">
        <f>IFERROR(VLOOKUP(G53,'Milk Tea'!D:D,1,FALSE),"")</f>
        <v/>
      </c>
      <c r="W53" s="2" t="str">
        <f>IFERROR(VLOOKUP(G53,'Signature COLD'!D:D,1,FALSE),"")</f>
        <v>Maple Syrup</v>
      </c>
      <c r="X53" s="2" t="str">
        <f>IFERROR(VLOOKUP(G53,'Signature HOT'!D:D,1,FALSE),"")</f>
        <v>Maple Syrup</v>
      </c>
      <c r="Y53" s="2" t="str">
        <f>IFERROR(VLOOKUP(G53,'Popping Soda'!D:D,1,FALSE),"")</f>
        <v/>
      </c>
      <c r="Z53" s="2" t="str">
        <f>IFERROR(VLOOKUP(G53,Slush!D:D,1,FALSE),"")</f>
        <v/>
      </c>
      <c r="AA53" s="2" t="str">
        <f>IFERROR(VLOOKUP(G53,Toppings!C:C,1,FALSE),"")</f>
        <v/>
      </c>
    </row>
    <row r="54" spans="2:27" x14ac:dyDescent="0.3">
      <c r="B54" s="47"/>
      <c r="C54" s="47"/>
      <c r="D54" s="47"/>
      <c r="E54" s="47" t="str">
        <f>IFERROR(VLOOKUP(L54,'[2]GFS EFFECTIVE 05-15-2023'!$C:$AL,22,FALSE),"")</f>
        <v/>
      </c>
      <c r="F54" s="11" t="str">
        <f>_xlfn.XLOOKUP($G54,'[1]Product Cost'!$L:$L,'[1]Product Cost'!$K:$K)</f>
        <v>N/A</v>
      </c>
      <c r="G54" s="55" t="s">
        <v>165</v>
      </c>
      <c r="H54" s="9" t="str">
        <f>_xlfn.XLOOKUP($G54,'[1]Product Cost'!$L:$L,'[1]Product Cost'!$M:$M)</f>
        <v>E.D. SMITH</v>
      </c>
      <c r="I54" s="9" t="str">
        <f>_xlfn.XLOOKUP($G54,'[1]Product Cost'!$L:$L,'[1]Product Cost'!$N:$N)</f>
        <v>GFS</v>
      </c>
      <c r="J54" s="9" t="str">
        <f>_xlfn.XLOOKUP($G54,'[1]Product Cost'!$L:$L,'[1]Product Cost'!$O:$O)</f>
        <v>9541516</v>
      </c>
      <c r="K54" s="9" t="str">
        <f>_xlfn.XLOOKUP($G54,'[1]Product Cost'!$L:$L,'[1]Product Cost'!$P:$P)</f>
        <v>12X796ML</v>
      </c>
      <c r="L54" s="71">
        <f>_xlfn.XLOOKUP($G54,'[1]Product Cost'!$L:$L,'[1]Product Cost'!$Q:$Q)</f>
        <v>9552</v>
      </c>
      <c r="M54" s="9" t="str">
        <f>_xlfn.XLOOKUP($G54,'[1]Product Cost'!$L:$L,'[1]Product Cost'!$R:$R)</f>
        <v>g</v>
      </c>
      <c r="N54" s="72">
        <f>_xlfn.XLOOKUP($G54,'[1]Product Cost'!$L:$L,'[1]Product Cost'!$S:$S)</f>
        <v>70.53</v>
      </c>
      <c r="O54" s="73">
        <f>_xlfn.XLOOKUP($G54,'[1]Product Cost'!$L:$L,'[1]Product Cost'!$T:$T)</f>
        <v>7.3837939698492465E-3</v>
      </c>
      <c r="P54" s="52" t="s">
        <v>200</v>
      </c>
      <c r="R54" s="2" t="str">
        <f t="shared" si="2"/>
        <v>X</v>
      </c>
      <c r="S54" s="2" t="str">
        <f>IFERROR(VLOOKUP(G54,'Syrup Mixture'!D:D,1,FALSE),"")</f>
        <v>Pumpkin Puree</v>
      </c>
      <c r="T54" s="2" t="str">
        <f>IFERROR(VLOOKUP(G54,'Premade Toppings'!D:D,1,FALSE),"")</f>
        <v/>
      </c>
      <c r="U54" s="2" t="str">
        <f>IFERROR(VLOOKUP(G54,'Fresh Brewed Tea'!D:D,1,FALSE),"")</f>
        <v/>
      </c>
      <c r="V54" s="2" t="str">
        <f>IFERROR(VLOOKUP(G54,'Milk Tea'!D:D,1,FALSE),"")</f>
        <v/>
      </c>
      <c r="W54" s="2" t="str">
        <f>IFERROR(VLOOKUP(G54,'Signature COLD'!D:D,1,FALSE),"")</f>
        <v/>
      </c>
      <c r="X54" s="2" t="str">
        <f>IFERROR(VLOOKUP(G54,'Signature HOT'!D:D,1,FALSE),"")</f>
        <v/>
      </c>
      <c r="Y54" s="2" t="str">
        <f>IFERROR(VLOOKUP(G54,'Popping Soda'!D:D,1,FALSE),"")</f>
        <v/>
      </c>
      <c r="Z54" s="2" t="str">
        <f>IFERROR(VLOOKUP(G54,Slush!D:D,1,FALSE),"")</f>
        <v/>
      </c>
      <c r="AA54" s="2" t="str">
        <f>IFERROR(VLOOKUP(G54,Toppings!C:C,1,FALSE),"")</f>
        <v/>
      </c>
    </row>
    <row r="55" spans="2:27" x14ac:dyDescent="0.3">
      <c r="B55" s="47"/>
      <c r="C55" s="47"/>
      <c r="D55" s="47"/>
      <c r="E55" s="47" t="str">
        <f>IFERROR(VLOOKUP(L55,'[2]GFS EFFECTIVE 05-15-2023'!$C:$AL,22,FALSE),"")</f>
        <v/>
      </c>
      <c r="F55" s="11" t="str">
        <f>_xlfn.XLOOKUP($G55,'[1]Product Cost'!$L:$L,'[1]Product Cost'!$K:$K)</f>
        <v>N/A</v>
      </c>
      <c r="G55" s="55" t="s">
        <v>172</v>
      </c>
      <c r="H55" s="9" t="str">
        <f>_xlfn.XLOOKUP($G55,'[1]Product Cost'!$L:$L,'[1]Product Cost'!$M:$M)</f>
        <v>EARTH'S OWN</v>
      </c>
      <c r="I55" s="9" t="str">
        <f>_xlfn.XLOOKUP($G55,'[1]Product Cost'!$L:$L,'[1]Product Cost'!$N:$N)</f>
        <v>GFS</v>
      </c>
      <c r="J55" s="9" t="str">
        <f>_xlfn.XLOOKUP($G55,'[1]Product Cost'!$L:$L,'[1]Product Cost'!$O:$O)</f>
        <v>1330550</v>
      </c>
      <c r="K55" s="9" t="str">
        <f>_xlfn.XLOOKUP($G55,'[1]Product Cost'!$L:$L,'[1]Product Cost'!$P:$P)</f>
        <v>12X946ML</v>
      </c>
      <c r="L55" s="71">
        <f>_xlfn.XLOOKUP($G55,'[1]Product Cost'!$L:$L,'[1]Product Cost'!$Q:$Q)</f>
        <v>11352</v>
      </c>
      <c r="M55" s="9" t="str">
        <f>_xlfn.XLOOKUP($G55,'[1]Product Cost'!$L:$L,'[1]Product Cost'!$R:$R)</f>
        <v>g</v>
      </c>
      <c r="N55" s="72">
        <f>_xlfn.XLOOKUP($G55,'[1]Product Cost'!$L:$L,'[1]Product Cost'!$S:$S)</f>
        <v>39.69</v>
      </c>
      <c r="O55" s="73">
        <f>_xlfn.XLOOKUP($G55,'[1]Product Cost'!$L:$L,'[1]Product Cost'!$T:$T)</f>
        <v>3.4963002114164901E-3</v>
      </c>
      <c r="P55" s="52" t="s">
        <v>200</v>
      </c>
      <c r="R55" s="2" t="str">
        <f t="shared" si="2"/>
        <v>X</v>
      </c>
      <c r="S55" s="2" t="str">
        <f>IFERROR(VLOOKUP(G55,'Syrup Mixture'!D:D,1,FALSE),"")</f>
        <v/>
      </c>
      <c r="T55" s="2" t="str">
        <f>IFERROR(VLOOKUP(G55,'Premade Toppings'!D:D,1,FALSE),"")</f>
        <v/>
      </c>
      <c r="U55" s="2" t="str">
        <f>IFERROR(VLOOKUP(G55,'Fresh Brewed Tea'!D:D,1,FALSE),"")</f>
        <v/>
      </c>
      <c r="V55" s="2" t="str">
        <f>IFERROR(VLOOKUP(G55,'Milk Tea'!D:D,1,FALSE),"")</f>
        <v/>
      </c>
      <c r="W55" s="2" t="str">
        <f>IFERROR(VLOOKUP(G55,'Signature COLD'!D:D,1,FALSE),"")</f>
        <v>Oat Latte Vanilla</v>
      </c>
      <c r="X55" s="2" t="str">
        <f>IFERROR(VLOOKUP(G55,'Signature HOT'!D:D,1,FALSE),"")</f>
        <v/>
      </c>
      <c r="Y55" s="2" t="str">
        <f>IFERROR(VLOOKUP(G55,'Popping Soda'!D:D,1,FALSE),"")</f>
        <v/>
      </c>
      <c r="Z55" s="2" t="str">
        <f>IFERROR(VLOOKUP(G55,Slush!D:D,1,FALSE),"")</f>
        <v/>
      </c>
      <c r="AA55" s="2" t="str">
        <f>IFERROR(VLOOKUP(G55,Toppings!C:C,1,FALSE),"")</f>
        <v/>
      </c>
    </row>
    <row r="56" spans="2:27" x14ac:dyDescent="0.3">
      <c r="B56" s="47"/>
      <c r="C56" s="47"/>
      <c r="D56" s="47"/>
      <c r="E56" s="47" t="str">
        <f>IFERROR(VLOOKUP(L56,'[2]GFS EFFECTIVE 05-15-2023'!$C:$AL,22,FALSE),"")</f>
        <v/>
      </c>
      <c r="F56" s="11" t="str">
        <f>_xlfn.XLOOKUP($G56,'[1]Product Cost'!$L:$L,'[1]Product Cost'!$K:$K)</f>
        <v>M-FR007F</v>
      </c>
      <c r="G56" s="55" t="s">
        <v>127</v>
      </c>
      <c r="H56" s="9" t="str">
        <f>_xlfn.XLOOKUP($G56,'[1]Product Cost'!$L:$L,'[1]Product Cost'!$M:$M)</f>
        <v>MONIN</v>
      </c>
      <c r="I56" s="9" t="str">
        <f>_xlfn.XLOOKUP($G56,'[1]Product Cost'!$L:$L,'[1]Product Cost'!$N:$N)</f>
        <v>GFS</v>
      </c>
      <c r="J56" s="9" t="str">
        <f>_xlfn.XLOOKUP($G56,'[1]Product Cost'!$L:$L,'[1]Product Cost'!$O:$O)</f>
        <v>1428677</v>
      </c>
      <c r="K56" s="9" t="str">
        <f>_xlfn.XLOOKUP($G56,'[1]Product Cost'!$L:$L,'[1]Product Cost'!$P:$P)</f>
        <v>4X1L</v>
      </c>
      <c r="L56" s="71">
        <f>_xlfn.XLOOKUP($G56,'[1]Product Cost'!$L:$L,'[1]Product Cost'!$Q:$Q)</f>
        <v>4760</v>
      </c>
      <c r="M56" s="9" t="str">
        <f>_xlfn.XLOOKUP($G56,'[1]Product Cost'!$L:$L,'[1]Product Cost'!$R:$R)</f>
        <v>g</v>
      </c>
      <c r="N56" s="72">
        <f>_xlfn.XLOOKUP($G56,'[1]Product Cost'!$L:$L,'[1]Product Cost'!$S:$S)</f>
        <v>51.91</v>
      </c>
      <c r="O56" s="73">
        <f>_xlfn.XLOOKUP($G56,'[1]Product Cost'!$L:$L,'[1]Product Cost'!$T:$T)</f>
        <v>1.0905462184873949E-2</v>
      </c>
      <c r="P56" s="52" t="s">
        <v>201</v>
      </c>
      <c r="R56" s="2" t="str">
        <f t="shared" si="2"/>
        <v>X</v>
      </c>
      <c r="S56" s="2" t="str">
        <f>IFERROR(VLOOKUP(G56,'Syrup Mixture'!D:D,1,FALSE),"")</f>
        <v/>
      </c>
      <c r="T56" s="2" t="str">
        <f>IFERROR(VLOOKUP(G56,'Premade Toppings'!D:D,1,FALSE),"")</f>
        <v>Blue Curacao Syrup</v>
      </c>
      <c r="U56" s="2" t="str">
        <f>IFERROR(VLOOKUP(G56,'Fresh Brewed Tea'!D:D,1,FALSE),"")</f>
        <v/>
      </c>
      <c r="V56" s="2" t="str">
        <f>IFERROR(VLOOKUP(G56,'Milk Tea'!D:D,1,FALSE),"")</f>
        <v/>
      </c>
      <c r="W56" s="2" t="str">
        <f>IFERROR(VLOOKUP(G56,'Signature COLD'!D:D,1,FALSE),"")</f>
        <v/>
      </c>
      <c r="X56" s="2" t="str">
        <f>IFERROR(VLOOKUP(G56,'Signature HOT'!D:D,1,FALSE),"")</f>
        <v/>
      </c>
      <c r="Y56" s="2" t="str">
        <f>IFERROR(VLOOKUP(G56,'Popping Soda'!D:D,1,FALSE),"")</f>
        <v/>
      </c>
      <c r="Z56" s="2" t="str">
        <f>IFERROR(VLOOKUP(G56,Slush!D:D,1,FALSE),"")</f>
        <v/>
      </c>
      <c r="AA56" s="2" t="str">
        <f>IFERROR(VLOOKUP(G56,Toppings!C:C,1,FALSE),"")</f>
        <v/>
      </c>
    </row>
    <row r="57" spans="2:27" ht="15" customHeight="1" x14ac:dyDescent="0.3">
      <c r="B57" s="47"/>
      <c r="C57" s="47"/>
      <c r="D57" s="47"/>
      <c r="E57" s="47" t="str">
        <f>IFERROR(VLOOKUP(L57,'[2]GFS EFFECTIVE 05-15-2023'!$C:$AL,22,FALSE),"")</f>
        <v/>
      </c>
      <c r="F57" s="11" t="str">
        <f>_xlfn.XLOOKUP($G57,'[1]Product Cost'!$L:$L,'[1]Product Cost'!$K:$K)</f>
        <v>N/A</v>
      </c>
      <c r="G57" s="52" t="s">
        <v>123</v>
      </c>
      <c r="H57" s="9" t="str">
        <f>_xlfn.XLOOKUP($G57,'[1]Product Cost'!$L:$L,'[1]Product Cost'!$M:$M)</f>
        <v>LYNCH</v>
      </c>
      <c r="I57" s="9" t="str">
        <f>_xlfn.XLOOKUP($G57,'[1]Product Cost'!$L:$L,'[1]Product Cost'!$N:$N)</f>
        <v>LYNCH</v>
      </c>
      <c r="J57" s="9" t="str">
        <f>_xlfn.XLOOKUP($G57,'[1]Product Cost'!$L:$L,'[1]Product Cost'!$O:$O)</f>
        <v>1089049</v>
      </c>
      <c r="K57" s="9" t="str">
        <f>_xlfn.XLOOKUP($G57,'[1]Product Cost'!$L:$L,'[1]Product Cost'!$P:$P)</f>
        <v>2x4L</v>
      </c>
      <c r="L57" s="71">
        <f>_xlfn.XLOOKUP($G57,'[1]Product Cost'!$L:$L,'[1]Product Cost'!$Q:$Q)</f>
        <v>8000</v>
      </c>
      <c r="M57" s="9" t="str">
        <f>_xlfn.XLOOKUP($G57,'[1]Product Cost'!$L:$L,'[1]Product Cost'!$R:$R)</f>
        <v>g</v>
      </c>
      <c r="N57" s="72">
        <f>_xlfn.XLOOKUP($G57,'[1]Product Cost'!$L:$L,'[1]Product Cost'!$S:$S)</f>
        <v>37.18</v>
      </c>
      <c r="O57" s="73">
        <f>_xlfn.XLOOKUP($G57,'[1]Product Cost'!$L:$L,'[1]Product Cost'!$T:$T)</f>
        <v>4.6474999999999997E-3</v>
      </c>
      <c r="P57" s="52" t="s">
        <v>206</v>
      </c>
      <c r="R57" s="2" t="str">
        <f t="shared" si="2"/>
        <v>X</v>
      </c>
      <c r="S57" s="2" t="str">
        <f>IFERROR(VLOOKUP(G57,'Syrup Mixture'!D:D,1,FALSE),"")</f>
        <v>Wild Cherry Syrup</v>
      </c>
      <c r="T57" s="2" t="str">
        <f>IFERROR(VLOOKUP(G57,'Premade Toppings'!D:D,1,FALSE),"")</f>
        <v/>
      </c>
      <c r="U57" s="2" t="str">
        <f>IFERROR(VLOOKUP(G57,'Fresh Brewed Tea'!D:D,1,FALSE),"")</f>
        <v/>
      </c>
      <c r="V57" s="2" t="str">
        <f>IFERROR(VLOOKUP(G57,'Milk Tea'!D:D,1,FALSE),"")</f>
        <v/>
      </c>
      <c r="W57" s="2" t="str">
        <f>IFERROR(VLOOKUP(G57,'Signature COLD'!D:D,1,FALSE),"")</f>
        <v/>
      </c>
      <c r="X57" s="2" t="str">
        <f>IFERROR(VLOOKUP(G57,'Signature HOT'!D:D,1,FALSE),"")</f>
        <v/>
      </c>
      <c r="Y57" s="2" t="str">
        <f>IFERROR(VLOOKUP(G57,'Popping Soda'!D:D,1,FALSE),"")</f>
        <v/>
      </c>
      <c r="Z57" s="2" t="str">
        <f>IFERROR(VLOOKUP(G57,Slush!D:D,1,FALSE),"")</f>
        <v/>
      </c>
      <c r="AA57" s="2" t="str">
        <f>IFERROR(VLOOKUP(G57,Toppings!C:C,1,FALSE),"")</f>
        <v/>
      </c>
    </row>
    <row r="58" spans="2:27" ht="18.75" customHeight="1" x14ac:dyDescent="0.35">
      <c r="B58" s="47"/>
      <c r="C58" s="47"/>
      <c r="D58" s="47"/>
      <c r="E58" s="47" t="str">
        <f>IFERROR(VLOOKUP(L58,'[2]GFS EFFECTIVE 05-15-2023'!$C:$AL,22,FALSE),"")</f>
        <v/>
      </c>
      <c r="F58" s="50" t="s">
        <v>113</v>
      </c>
      <c r="G58" s="14"/>
      <c r="H58" s="14"/>
      <c r="I58" s="9"/>
      <c r="J58" s="9" t="s">
        <v>10</v>
      </c>
      <c r="K58" s="9"/>
      <c r="L58" s="9"/>
      <c r="M58" s="9"/>
      <c r="N58" s="9"/>
      <c r="O58" s="46"/>
      <c r="P58" s="11"/>
      <c r="R58" s="14" t="str">
        <f t="shared" si="2"/>
        <v/>
      </c>
      <c r="S58" s="14" t="str">
        <f>IFERROR(VLOOKUP(G58,'Syrup Mixture'!D:D,1,FALSE),"")</f>
        <v/>
      </c>
      <c r="T58" s="14" t="str">
        <f>IFERROR(VLOOKUP(G58,'Premade Toppings'!D:D,1,FALSE),"")</f>
        <v/>
      </c>
      <c r="U58" s="14" t="str">
        <f>IFERROR(VLOOKUP(G58,'Fresh Brewed Tea'!D:D,1,FALSE),"")</f>
        <v/>
      </c>
      <c r="V58" s="14" t="str">
        <f>IFERROR(VLOOKUP(G58,'Milk Tea'!D:D,1,FALSE),"")</f>
        <v/>
      </c>
      <c r="W58" s="14" t="str">
        <f>IFERROR(VLOOKUP(G58,'Signature COLD'!D:D,1,FALSE),"")</f>
        <v/>
      </c>
      <c r="X58" s="14" t="str">
        <f>IFERROR(VLOOKUP(G58,'Signature HOT'!D:D,1,FALSE),"")</f>
        <v/>
      </c>
      <c r="Y58" s="14" t="str">
        <f>IFERROR(VLOOKUP(G58,'Popping Soda'!D:D,1,FALSE),"")</f>
        <v/>
      </c>
      <c r="Z58" s="14" t="str">
        <f>IFERROR(VLOOKUP(G58,Slush!D:D,1,FALSE),"")</f>
        <v/>
      </c>
      <c r="AA58" s="14" t="str">
        <f>IFERROR(VLOOKUP(G58,Toppings!C:C,1,FALSE),"")</f>
        <v/>
      </c>
    </row>
    <row r="59" spans="2:27" x14ac:dyDescent="0.3">
      <c r="B59" s="47"/>
      <c r="C59" s="47"/>
      <c r="D59" s="47"/>
      <c r="E59" s="47" t="str">
        <f>IFERROR(VLOOKUP(L59,'[2]GFS EFFECTIVE 05-15-2023'!$C:$AL,22,FALSE),"")</f>
        <v/>
      </c>
      <c r="F59" s="11" t="str">
        <f>_xlfn.XLOOKUP($G59,'[1]Product Cost'!$L:$L,'[1]Product Cost'!$K:$K)</f>
        <v>N/A</v>
      </c>
      <c r="G59" s="2" t="s">
        <v>0</v>
      </c>
      <c r="H59" s="9" t="str">
        <f>_xlfn.XLOOKUP($G59,'[1]Product Cost'!$L:$L,'[1]Product Cost'!$M:$M)</f>
        <v>N/A</v>
      </c>
      <c r="I59" s="9" t="str">
        <f>_xlfn.XLOOKUP($G59,'[1]Product Cost'!$L:$L,'[1]Product Cost'!$N:$N)</f>
        <v>N/A</v>
      </c>
      <c r="J59" s="9" t="str">
        <f>_xlfn.XLOOKUP($G59,'[1]Product Cost'!$L:$L,'[1]Product Cost'!$O:$O)</f>
        <v>N/A</v>
      </c>
      <c r="K59" s="9" t="str">
        <f>_xlfn.XLOOKUP($G59,'[1]Product Cost'!$L:$L,'[1]Product Cost'!$P:$P)</f>
        <v>N/A</v>
      </c>
      <c r="L59" s="71">
        <f>_xlfn.XLOOKUP($G59,'[1]Product Cost'!$L:$L,'[1]Product Cost'!$Q:$Q)</f>
        <v>1</v>
      </c>
      <c r="M59" s="9" t="str">
        <f>_xlfn.XLOOKUP($G59,'[1]Product Cost'!$L:$L,'[1]Product Cost'!$R:$R)</f>
        <v>ml</v>
      </c>
      <c r="N59" s="72">
        <f>_xlfn.XLOOKUP($G59,'[1]Product Cost'!$L:$L,'[1]Product Cost'!$S:$S)</f>
        <v>0</v>
      </c>
      <c r="O59" s="73">
        <f>_xlfn.XLOOKUP($G59,'[1]Product Cost'!$L:$L,'[1]Product Cost'!$T:$T)</f>
        <v>0</v>
      </c>
      <c r="P59" s="12"/>
      <c r="R59" s="2" t="str">
        <f t="shared" ref="R59:R64" si="7">IF(AND(S59="",T59="",U59="",V59="",W59="",X59="",Y59="",Z59="",AA59=""),"","X")</f>
        <v>X</v>
      </c>
      <c r="S59" s="2" t="str">
        <f>IFERROR(VLOOKUP(G59,'Syrup Mixture'!D:D,1,FALSE),"")</f>
        <v>Cold Water</v>
      </c>
      <c r="T59" s="2" t="str">
        <f>IFERROR(VLOOKUP(G59,'Premade Toppings'!D:D,1,FALSE),"")</f>
        <v>Cold Water</v>
      </c>
      <c r="U59" s="2" t="str">
        <f>IFERROR(VLOOKUP(G59,'Fresh Brewed Tea'!D:D,1,FALSE),"")</f>
        <v/>
      </c>
      <c r="V59" s="2" t="str">
        <f>IFERROR(VLOOKUP(G59,'Milk Tea'!D:D,1,FALSE),"")</f>
        <v/>
      </c>
      <c r="W59" s="2" t="str">
        <f>IFERROR(VLOOKUP(G59,'Signature COLD'!D:D,1,FALSE),"")</f>
        <v/>
      </c>
      <c r="X59" s="2" t="str">
        <f>IFERROR(VLOOKUP(G59,'Signature HOT'!D:D,1,FALSE),"")</f>
        <v/>
      </c>
      <c r="Y59" s="2" t="str">
        <f>IFERROR(VLOOKUP(G59,'Popping Soda'!D:D,1,FALSE),"")</f>
        <v/>
      </c>
      <c r="Z59" s="2" t="str">
        <f>IFERROR(VLOOKUP(G59,Slush!D:D,1,FALSE),"")</f>
        <v>Cold Water</v>
      </c>
      <c r="AA59" s="2" t="str">
        <f>IFERROR(VLOOKUP(G59,Toppings!C:C,1,FALSE),"")</f>
        <v/>
      </c>
    </row>
    <row r="60" spans="2:27" x14ac:dyDescent="0.3">
      <c r="B60" s="47"/>
      <c r="C60" s="47"/>
      <c r="D60" s="47"/>
      <c r="E60" s="47" t="str">
        <f>IFERROR(VLOOKUP(L60,'[2]GFS EFFECTIVE 05-15-2023'!$C:$AL,22,FALSE),"")</f>
        <v/>
      </c>
      <c r="F60" s="11" t="str">
        <f>_xlfn.XLOOKUP($G60,'[1]Product Cost'!$L:$L,'[1]Product Cost'!$K:$K)</f>
        <v>N/A</v>
      </c>
      <c r="G60" s="2" t="s">
        <v>115</v>
      </c>
      <c r="H60" s="9" t="str">
        <f>_xlfn.XLOOKUP($G60,'[1]Product Cost'!$L:$L,'[1]Product Cost'!$M:$M)</f>
        <v>GAY LEA</v>
      </c>
      <c r="I60" s="9" t="str">
        <f>_xlfn.XLOOKUP($G60,'[1]Product Cost'!$L:$L,'[1]Product Cost'!$N:$N)</f>
        <v>GFS</v>
      </c>
      <c r="J60" s="9" t="str">
        <f>_xlfn.XLOOKUP($G60,'[1]Product Cost'!$L:$L,'[1]Product Cost'!$O:$O)</f>
        <v>1250139</v>
      </c>
      <c r="K60" s="9" t="str">
        <f>_xlfn.XLOOKUP($G60,'[1]Product Cost'!$L:$L,'[1]Product Cost'!$P:$P)</f>
        <v>12X1L</v>
      </c>
      <c r="L60" s="71">
        <f>_xlfn.XLOOKUP($G60,'[1]Product Cost'!$L:$L,'[1]Product Cost'!$Q:$Q)</f>
        <v>12000</v>
      </c>
      <c r="M60" s="9" t="str">
        <f>_xlfn.XLOOKUP($G60,'[1]Product Cost'!$L:$L,'[1]Product Cost'!$R:$R)</f>
        <v>g</v>
      </c>
      <c r="N60" s="72">
        <f>_xlfn.XLOOKUP($G60,'[1]Product Cost'!$L:$L,'[1]Product Cost'!$S:$S)</f>
        <v>32.729999999999997</v>
      </c>
      <c r="O60" s="73">
        <f>_xlfn.XLOOKUP($G60,'[1]Product Cost'!$L:$L,'[1]Product Cost'!$T:$T)</f>
        <v>2.7274999999999999E-3</v>
      </c>
      <c r="P60" s="12"/>
      <c r="R60" s="2" t="str">
        <f t="shared" si="7"/>
        <v>X</v>
      </c>
      <c r="S60" s="2" t="str">
        <f>IFERROR(VLOOKUP(G60,'Syrup Mixture'!D:D,1,FALSE),"")</f>
        <v/>
      </c>
      <c r="T60" s="2" t="str">
        <f>IFERROR(VLOOKUP(G60,'Premade Toppings'!D:D,1,FALSE),"")</f>
        <v/>
      </c>
      <c r="U60" s="2" t="str">
        <f>IFERROR(VLOOKUP(G60,'Fresh Brewed Tea'!D:D,1,FALSE),"")</f>
        <v/>
      </c>
      <c r="V60" s="2" t="str">
        <f>IFERROR(VLOOKUP(G60,'Milk Tea'!D:D,1,FALSE),"")</f>
        <v/>
      </c>
      <c r="W60" s="2" t="str">
        <f>IFERROR(VLOOKUP(G60,'Signature COLD'!D:D,1,FALSE),"")</f>
        <v>Homogenized Milk</v>
      </c>
      <c r="X60" s="2" t="str">
        <f>IFERROR(VLOOKUP(G60,'Signature HOT'!D:D,1,FALSE),"")</f>
        <v/>
      </c>
      <c r="Y60" s="2" t="str">
        <f>IFERROR(VLOOKUP(G60,'Popping Soda'!D:D,1,FALSE),"")</f>
        <v/>
      </c>
      <c r="Z60" s="2" t="str">
        <f>IFERROR(VLOOKUP(G60,Slush!D:D,1,FALSE),"")</f>
        <v/>
      </c>
      <c r="AA60" s="2" t="str">
        <f>IFERROR(VLOOKUP(G60,Toppings!C:C,1,FALSE),"")</f>
        <v/>
      </c>
    </row>
    <row r="61" spans="2:27" x14ac:dyDescent="0.3">
      <c r="B61" s="47"/>
      <c r="C61" s="47"/>
      <c r="D61" s="47"/>
      <c r="E61" s="47" t="str">
        <f>IFERROR(VLOOKUP(L61,'[2]GFS EFFECTIVE 05-15-2023'!$C:$AL,22,FALSE),"")</f>
        <v/>
      </c>
      <c r="F61" s="11" t="str">
        <f>_xlfn.XLOOKUP($G61,'[1]Product Cost'!$L:$L,'[1]Product Cost'!$K:$K)</f>
        <v>N/A</v>
      </c>
      <c r="G61" s="2" t="s">
        <v>52</v>
      </c>
      <c r="H61" s="9" t="str">
        <f>_xlfn.XLOOKUP($G61,'[1]Product Cost'!$L:$L,'[1]Product Cost'!$M:$M)</f>
        <v>N/A</v>
      </c>
      <c r="I61" s="9" t="str">
        <f>_xlfn.XLOOKUP($G61,'[1]Product Cost'!$L:$L,'[1]Product Cost'!$N:$N)</f>
        <v>N/A</v>
      </c>
      <c r="J61" s="9" t="str">
        <f>_xlfn.XLOOKUP($G61,'[1]Product Cost'!$L:$L,'[1]Product Cost'!$O:$O)</f>
        <v>N/A</v>
      </c>
      <c r="K61" s="9" t="str">
        <f>_xlfn.XLOOKUP($G61,'[1]Product Cost'!$L:$L,'[1]Product Cost'!$P:$P)</f>
        <v>N/A</v>
      </c>
      <c r="L61" s="71">
        <f>_xlfn.XLOOKUP($G61,'[1]Product Cost'!$L:$L,'[1]Product Cost'!$Q:$Q)</f>
        <v>1</v>
      </c>
      <c r="M61" s="9" t="str">
        <f>_xlfn.XLOOKUP($G61,'[1]Product Cost'!$L:$L,'[1]Product Cost'!$R:$R)</f>
        <v>ml</v>
      </c>
      <c r="N61" s="72">
        <f>_xlfn.XLOOKUP($G61,'[1]Product Cost'!$L:$L,'[1]Product Cost'!$S:$S)</f>
        <v>0</v>
      </c>
      <c r="O61" s="73">
        <f>_xlfn.XLOOKUP($G61,'[1]Product Cost'!$L:$L,'[1]Product Cost'!$T:$T)</f>
        <v>0</v>
      </c>
      <c r="P61" s="12"/>
      <c r="R61" s="2" t="str">
        <f t="shared" si="7"/>
        <v>X</v>
      </c>
      <c r="S61" s="2" t="str">
        <f>IFERROR(VLOOKUP(G61,'Syrup Mixture'!D:D,1,FALSE),"")</f>
        <v/>
      </c>
      <c r="T61" s="2" t="str">
        <f>IFERROR(VLOOKUP(G61,'Premade Toppings'!D:D,1,FALSE),"")</f>
        <v/>
      </c>
      <c r="U61" s="2" t="str">
        <f>IFERROR(VLOOKUP(G61,'Fresh Brewed Tea'!D:D,1,FALSE),"")</f>
        <v/>
      </c>
      <c r="V61" s="2" t="str">
        <f>IFERROR(VLOOKUP(G61,'Milk Tea'!D:D,1,FALSE),"")</f>
        <v>Hot Water</v>
      </c>
      <c r="W61" s="2" t="str">
        <f>IFERROR(VLOOKUP(G61,'Signature COLD'!D:D,1,FALSE),"")</f>
        <v>Hot Water</v>
      </c>
      <c r="X61" s="2" t="str">
        <f>IFERROR(VLOOKUP(G61,'Signature HOT'!D:D,1,FALSE),"")</f>
        <v>Hot Water</v>
      </c>
      <c r="Y61" s="2" t="str">
        <f>IFERROR(VLOOKUP(G61,'Popping Soda'!D:D,1,FALSE),"")</f>
        <v/>
      </c>
      <c r="Z61" s="2" t="str">
        <f>IFERROR(VLOOKUP(G61,Slush!D:D,1,FALSE),"")</f>
        <v/>
      </c>
      <c r="AA61" s="2" t="str">
        <f>IFERROR(VLOOKUP(G61,Toppings!C:C,1,FALSE),"")</f>
        <v/>
      </c>
    </row>
    <row r="62" spans="2:27" x14ac:dyDescent="0.3">
      <c r="B62" s="47"/>
      <c r="C62" s="47"/>
      <c r="D62" s="47"/>
      <c r="E62" s="47" t="str">
        <f>IFERROR(VLOOKUP(L62,'[2]GFS EFFECTIVE 05-15-2023'!$C:$AL,22,FALSE),"")</f>
        <v/>
      </c>
      <c r="F62" s="11" t="str">
        <f>_xlfn.XLOOKUP($G62,'[1]Product Cost'!$L:$L,'[1]Product Cost'!$K:$K)</f>
        <v>N/A</v>
      </c>
      <c r="G62" s="2" t="s">
        <v>27</v>
      </c>
      <c r="H62" s="9" t="str">
        <f>_xlfn.XLOOKUP($G62,'[1]Product Cost'!$L:$L,'[1]Product Cost'!$M:$M)</f>
        <v>N/A</v>
      </c>
      <c r="I62" s="9" t="str">
        <f>_xlfn.XLOOKUP($G62,'[1]Product Cost'!$L:$L,'[1]Product Cost'!$N:$N)</f>
        <v>N/A</v>
      </c>
      <c r="J62" s="9" t="str">
        <f>_xlfn.XLOOKUP($G62,'[1]Product Cost'!$L:$L,'[1]Product Cost'!$O:$O)</f>
        <v>N/A</v>
      </c>
      <c r="K62" s="9" t="str">
        <f>_xlfn.XLOOKUP($G62,'[1]Product Cost'!$L:$L,'[1]Product Cost'!$P:$P)</f>
        <v>N/A</v>
      </c>
      <c r="L62" s="71">
        <f>_xlfn.XLOOKUP($G62,'[1]Product Cost'!$L:$L,'[1]Product Cost'!$Q:$Q)</f>
        <v>1</v>
      </c>
      <c r="M62" s="9" t="str">
        <f>_xlfn.XLOOKUP($G62,'[1]Product Cost'!$L:$L,'[1]Product Cost'!$R:$R)</f>
        <v>cc</v>
      </c>
      <c r="N62" s="72">
        <f>_xlfn.XLOOKUP($G62,'[1]Product Cost'!$L:$L,'[1]Product Cost'!$S:$S)</f>
        <v>0</v>
      </c>
      <c r="O62" s="73">
        <f>_xlfn.XLOOKUP($G62,'[1]Product Cost'!$L:$L,'[1]Product Cost'!$T:$T)</f>
        <v>0</v>
      </c>
      <c r="P62" s="12"/>
      <c r="R62" s="2" t="str">
        <f t="shared" si="7"/>
        <v>X</v>
      </c>
      <c r="S62" s="2" t="str">
        <f>IFERROR(VLOOKUP(G62,'Syrup Mixture'!D:D,1,FALSE),"")</f>
        <v/>
      </c>
      <c r="T62" s="2" t="str">
        <f>IFERROR(VLOOKUP(G62,'Premade Toppings'!D:D,1,FALSE),"")</f>
        <v/>
      </c>
      <c r="U62" s="2" t="str">
        <f>IFERROR(VLOOKUP(G62,'Fresh Brewed Tea'!D:D,1,FALSE),"")</f>
        <v>Ice</v>
      </c>
      <c r="V62" s="2" t="str">
        <f>IFERROR(VLOOKUP(G62,'Milk Tea'!D:D,1,FALSE),"")</f>
        <v>Ice</v>
      </c>
      <c r="W62" s="2" t="str">
        <f>IFERROR(VLOOKUP(G62,'Signature COLD'!D:D,1,FALSE),"")</f>
        <v>Ice</v>
      </c>
      <c r="X62" s="2" t="str">
        <f>IFERROR(VLOOKUP(G62,'Signature HOT'!D:D,1,FALSE),"")</f>
        <v>Ice</v>
      </c>
      <c r="Y62" s="2" t="str">
        <f>IFERROR(VLOOKUP(G62,'Popping Soda'!D:D,1,FALSE),"")</f>
        <v>Ice</v>
      </c>
      <c r="Z62" s="2" t="str">
        <f>IFERROR(VLOOKUP(G62,Slush!D:D,1,FALSE),"")</f>
        <v>Ice</v>
      </c>
      <c r="AA62" s="2" t="str">
        <f>IFERROR(VLOOKUP(G62,Toppings!C:C,1,FALSE),"")</f>
        <v/>
      </c>
    </row>
    <row r="63" spans="2:27" x14ac:dyDescent="0.3">
      <c r="B63" s="47"/>
      <c r="C63" s="47"/>
      <c r="D63" s="47"/>
      <c r="E63" s="47" t="str">
        <f>IFERROR(VLOOKUP(L63,'[2]GFS EFFECTIVE 05-15-2023'!$C:$AL,22,FALSE),"")</f>
        <v/>
      </c>
      <c r="F63" s="11" t="str">
        <f>_xlfn.XLOOKUP($G63,'[1]Product Cost'!$L:$L,'[1]Product Cost'!$K:$K)</f>
        <v>N/A</v>
      </c>
      <c r="G63" s="2" t="s">
        <v>120</v>
      </c>
      <c r="H63" s="9" t="str">
        <f>_xlfn.XLOOKUP($G63,'[1]Product Cost'!$L:$L,'[1]Product Cost'!$M:$M)</f>
        <v>REALEMON</v>
      </c>
      <c r="I63" s="9" t="str">
        <f>_xlfn.XLOOKUP($G63,'[1]Product Cost'!$L:$L,'[1]Product Cost'!$N:$N)</f>
        <v>GFS</v>
      </c>
      <c r="J63" s="9" t="str">
        <f>_xlfn.XLOOKUP($G63,'[1]Product Cost'!$L:$L,'[1]Product Cost'!$O:$O)</f>
        <v>2377805</v>
      </c>
      <c r="K63" s="9" t="str">
        <f>_xlfn.XLOOKUP($G63,'[1]Product Cost'!$L:$L,'[1]Product Cost'!$P:$P)</f>
        <v>2X3.8L</v>
      </c>
      <c r="L63" s="71">
        <f>_xlfn.XLOOKUP($G63,'[1]Product Cost'!$L:$L,'[1]Product Cost'!$Q:$Q)</f>
        <v>7600</v>
      </c>
      <c r="M63" s="9" t="str">
        <f>_xlfn.XLOOKUP($G63,'[1]Product Cost'!$L:$L,'[1]Product Cost'!$R:$R)</f>
        <v>g</v>
      </c>
      <c r="N63" s="72">
        <f>_xlfn.XLOOKUP($G63,'[1]Product Cost'!$L:$L,'[1]Product Cost'!$S:$S)</f>
        <v>25.41</v>
      </c>
      <c r="O63" s="73">
        <f>_xlfn.XLOOKUP($G63,'[1]Product Cost'!$L:$L,'[1]Product Cost'!$T:$T)</f>
        <v>3.3434210526315788E-3</v>
      </c>
      <c r="P63" s="12"/>
      <c r="R63" s="2" t="str">
        <f t="shared" si="7"/>
        <v>X</v>
      </c>
      <c r="S63" s="2" t="str">
        <f>IFERROR(VLOOKUP(G63,'Syrup Mixture'!D:D,1,FALSE),"")</f>
        <v>Lemon Juice</v>
      </c>
      <c r="T63" s="2" t="str">
        <f>IFERROR(VLOOKUP(G63,'Premade Toppings'!D:D,1,FALSE),"")</f>
        <v/>
      </c>
      <c r="U63" s="2" t="str">
        <f>IFERROR(VLOOKUP(G63,'Fresh Brewed Tea'!D:D,1,FALSE),"")</f>
        <v/>
      </c>
      <c r="V63" s="2" t="str">
        <f>IFERROR(VLOOKUP(G63,'Milk Tea'!D:D,1,FALSE),"")</f>
        <v/>
      </c>
      <c r="W63" s="2" t="str">
        <f>IFERROR(VLOOKUP(G63,'Signature COLD'!D:D,1,FALSE),"")</f>
        <v>Lemon Juice</v>
      </c>
      <c r="X63" s="2" t="str">
        <f>IFERROR(VLOOKUP(G63,'Signature HOT'!D:D,1,FALSE),"")</f>
        <v/>
      </c>
      <c r="Y63" s="2" t="str">
        <f>IFERROR(VLOOKUP(G63,'Popping Soda'!D:D,1,FALSE),"")</f>
        <v/>
      </c>
      <c r="Z63" s="2" t="str">
        <f>IFERROR(VLOOKUP(G63,Slush!D:D,1,FALSE),"")</f>
        <v>Lemon juice</v>
      </c>
      <c r="AA63" s="2" t="str">
        <f>IFERROR(VLOOKUP(G63,Toppings!C:C,1,FALSE),"")</f>
        <v/>
      </c>
    </row>
    <row r="64" spans="2:27" x14ac:dyDescent="0.3">
      <c r="B64" s="47"/>
      <c r="C64" s="47"/>
      <c r="D64" s="47"/>
      <c r="E64" s="47" t="str">
        <f>IFERROR(VLOOKUP(L64,'[2]GFS EFFECTIVE 05-15-2023'!$C:$AL,22,FALSE),"")</f>
        <v/>
      </c>
      <c r="F64" s="11" t="str">
        <f>_xlfn.XLOOKUP($G64,'[1]Product Cost'!$L:$L,'[1]Product Cost'!$K:$K)</f>
        <v>N/A</v>
      </c>
      <c r="G64" s="2" t="s">
        <v>79</v>
      </c>
      <c r="H64" s="9" t="str">
        <f>_xlfn.XLOOKUP($G64,'[1]Product Cost'!$L:$L,'[1]Product Cost'!$M:$M)</f>
        <v>SODA STREAM</v>
      </c>
      <c r="I64" s="9" t="str">
        <f>_xlfn.XLOOKUP($G64,'[1]Product Cost'!$L:$L,'[1]Product Cost'!$N:$N)</f>
        <v>WALMART</v>
      </c>
      <c r="J64" s="9" t="str">
        <f>_xlfn.XLOOKUP($G64,'[1]Product Cost'!$L:$L,'[1]Product Cost'!$O:$O)</f>
        <v>N/A</v>
      </c>
      <c r="K64" s="9" t="str">
        <f>_xlfn.XLOOKUP($G64,'[1]Product Cost'!$L:$L,'[1]Product Cost'!$P:$P)</f>
        <v>3X60L</v>
      </c>
      <c r="L64" s="71">
        <f>_xlfn.XLOOKUP($G64,'[1]Product Cost'!$L:$L,'[1]Product Cost'!$Q:$Q)</f>
        <v>180000</v>
      </c>
      <c r="M64" s="9" t="str">
        <f>_xlfn.XLOOKUP($G64,'[1]Product Cost'!$L:$L,'[1]Product Cost'!$R:$R)</f>
        <v>g</v>
      </c>
      <c r="N64" s="72">
        <f>_xlfn.XLOOKUP($G64,'[1]Product Cost'!$L:$L,'[1]Product Cost'!$S:$S)</f>
        <v>169.98</v>
      </c>
      <c r="O64" s="73">
        <f>_xlfn.XLOOKUP($G64,'[1]Product Cost'!$L:$L,'[1]Product Cost'!$T:$T)</f>
        <v>9.4433333333333327E-4</v>
      </c>
      <c r="P64" s="12"/>
      <c r="R64" s="2" t="str">
        <f t="shared" si="7"/>
        <v>X</v>
      </c>
      <c r="S64" s="2" t="str">
        <f>IFERROR(VLOOKUP(G64,'Syrup Mixture'!D:D,1,FALSE),"")</f>
        <v/>
      </c>
      <c r="T64" s="2" t="str">
        <f>IFERROR(VLOOKUP(G64,'Premade Toppings'!D:D,1,FALSE),"")</f>
        <v/>
      </c>
      <c r="U64" s="2" t="str">
        <f>IFERROR(VLOOKUP(G64,'Fresh Brewed Tea'!D:D,1,FALSE),"")</f>
        <v/>
      </c>
      <c r="V64" s="2" t="str">
        <f>IFERROR(VLOOKUP(G64,'Milk Tea'!D:D,1,FALSE),"")</f>
        <v/>
      </c>
      <c r="W64" s="2" t="str">
        <f>IFERROR(VLOOKUP(G64,'Signature COLD'!D:D,1,FALSE),"")</f>
        <v/>
      </c>
      <c r="X64" s="2" t="str">
        <f>IFERROR(VLOOKUP(G64,'Signature HOT'!D:D,1,FALSE),"")</f>
        <v/>
      </c>
      <c r="Y64" s="2" t="str">
        <f>IFERROR(VLOOKUP(G64,'Popping Soda'!D:D,1,FALSE),"")</f>
        <v>Sodastream Carbonator</v>
      </c>
      <c r="Z64" s="2" t="str">
        <f>IFERROR(VLOOKUP(G64,Slush!D:D,1,FALSE),"")</f>
        <v>Sodastream Carbonator</v>
      </c>
      <c r="AA64" s="2" t="str">
        <f>IFERROR(VLOOKUP(G64,Toppings!C:C,1,FALSE),"")</f>
        <v/>
      </c>
    </row>
    <row r="65" spans="2:27" x14ac:dyDescent="0.3">
      <c r="B65" s="47"/>
      <c r="C65" s="47"/>
      <c r="D65" s="47"/>
      <c r="E65" s="47" t="str">
        <f>IFERROR(VLOOKUP(L65,'[2]GFS EFFECTIVE 05-15-2023'!$C:$AL,22,FALSE),"")</f>
        <v/>
      </c>
      <c r="F65" s="11" t="str">
        <f>_xlfn.XLOOKUP($G65,'[1]Product Cost'!$L:$L,'[1]Product Cost'!$K:$K)</f>
        <v>TR0391</v>
      </c>
      <c r="G65" s="12" t="s">
        <v>39</v>
      </c>
      <c r="H65" s="9" t="str">
        <f>_xlfn.XLOOKUP($G65,'[1]Product Cost'!$L:$L,'[1]Product Cost'!$M:$M)</f>
        <v>YOGEN FRUZ GROUP (LEADWAY)</v>
      </c>
      <c r="I65" s="9" t="str">
        <f>_xlfn.XLOOKUP($G65,'[1]Product Cost'!$L:$L,'[1]Product Cost'!$N:$N)</f>
        <v>GFS</v>
      </c>
      <c r="J65" s="9" t="str">
        <f>_xlfn.XLOOKUP($G65,'[1]Product Cost'!$L:$L,'[1]Product Cost'!$O:$O)</f>
        <v>1453630</v>
      </c>
      <c r="K65" s="9" t="str">
        <f>_xlfn.XLOOKUP($G65,'[1]Product Cost'!$L:$L,'[1]Product Cost'!$P:$P)</f>
        <v>50X20BAGS</v>
      </c>
      <c r="L65" s="71">
        <f>_xlfn.XLOOKUP($G65,'[1]Product Cost'!$L:$L,'[1]Product Cost'!$Q:$Q)</f>
        <v>1000</v>
      </c>
      <c r="M65" s="9" t="str">
        <f>_xlfn.XLOOKUP($G65,'[1]Product Cost'!$L:$L,'[1]Product Cost'!$R:$R)</f>
        <v>UN</v>
      </c>
      <c r="N65" s="72">
        <f>_xlfn.XLOOKUP($G65,'[1]Product Cost'!$L:$L,'[1]Product Cost'!$S:$S)</f>
        <v>470.17877499999997</v>
      </c>
      <c r="O65" s="73">
        <f>_xlfn.XLOOKUP($G65,'[1]Product Cost'!$L:$L,'[1]Product Cost'!$T:$T)</f>
        <v>0.47017877499999999</v>
      </c>
      <c r="P65" s="12"/>
      <c r="R65" s="2" t="str">
        <f t="shared" si="2"/>
        <v>X</v>
      </c>
      <c r="S65" s="2" t="str">
        <f>IFERROR(VLOOKUP(G65,'Syrup Mixture'!D:D,1,FALSE),"")</f>
        <v/>
      </c>
      <c r="T65" s="2" t="str">
        <f>IFERROR(VLOOKUP(G65,'Premade Toppings'!D:D,1,FALSE),"")</f>
        <v/>
      </c>
      <c r="U65" s="2" t="str">
        <f>IFERROR(VLOOKUP(G65,'Fresh Brewed Tea'!D:D,1,FALSE),"")</f>
        <v/>
      </c>
      <c r="V65" s="2" t="str">
        <f>IFERROR(VLOOKUP(G65,'Milk Tea'!D:D,1,FALSE),"")</f>
        <v>Ceylon Tea</v>
      </c>
      <c r="W65" s="2" t="str">
        <f>IFERROR(VLOOKUP(G65,'Signature COLD'!D:D,1,FALSE),"")</f>
        <v>Ceylon Tea</v>
      </c>
      <c r="X65" s="2" t="str">
        <f>IFERROR(VLOOKUP(G65,'Signature HOT'!D:D,1,FALSE),"")</f>
        <v>Ceylon Tea</v>
      </c>
      <c r="Y65" s="2" t="str">
        <f>IFERROR(VLOOKUP(G65,'Popping Soda'!D:D,1,FALSE),"")</f>
        <v/>
      </c>
      <c r="Z65" s="2" t="str">
        <f>IFERROR(VLOOKUP(G65,Slush!D:D,1,FALSE),"")</f>
        <v/>
      </c>
      <c r="AA65" s="2" t="str">
        <f>IFERROR(VLOOKUP(G65,Toppings!C:C,1,FALSE),"")</f>
        <v/>
      </c>
    </row>
    <row r="66" spans="2:27" x14ac:dyDescent="0.3">
      <c r="B66" s="47"/>
      <c r="C66" s="47"/>
      <c r="D66" s="47"/>
      <c r="E66" s="47" t="str">
        <f>IFERROR(VLOOKUP(L66,'[2]GFS EFFECTIVE 05-15-2023'!$C:$AL,22,FALSE),"")</f>
        <v/>
      </c>
      <c r="F66" s="11" t="str">
        <f>_xlfn.XLOOKUP($G66,'[1]Product Cost'!$L:$L,'[1]Product Cost'!$K:$K)</f>
        <v>TR0251</v>
      </c>
      <c r="G66" s="12" t="s">
        <v>196</v>
      </c>
      <c r="H66" s="9" t="str">
        <f>_xlfn.XLOOKUP($G66,'[1]Product Cost'!$L:$L,'[1]Product Cost'!$M:$M)</f>
        <v>YOGEN FRUZ GROUP (LEADWAY)</v>
      </c>
      <c r="I66" s="9" t="str">
        <f>_xlfn.XLOOKUP($G66,'[1]Product Cost'!$L:$L,'[1]Product Cost'!$N:$N)</f>
        <v>GFS</v>
      </c>
      <c r="J66" s="9" t="str">
        <f>_xlfn.XLOOKUP($G66,'[1]Product Cost'!$L:$L,'[1]Product Cost'!$O:$O)</f>
        <v>1453631</v>
      </c>
      <c r="K66" s="9" t="str">
        <f>_xlfn.XLOOKUP($G66,'[1]Product Cost'!$L:$L,'[1]Product Cost'!$P:$P)</f>
        <v>50X20BAGS</v>
      </c>
      <c r="L66" s="71">
        <f>_xlfn.XLOOKUP($G66,'[1]Product Cost'!$L:$L,'[1]Product Cost'!$Q:$Q)</f>
        <v>1000</v>
      </c>
      <c r="M66" s="9" t="str">
        <f>_xlfn.XLOOKUP($G66,'[1]Product Cost'!$L:$L,'[1]Product Cost'!$R:$R)</f>
        <v>UN</v>
      </c>
      <c r="N66" s="72">
        <f>_xlfn.XLOOKUP($G66,'[1]Product Cost'!$L:$L,'[1]Product Cost'!$S:$S)</f>
        <v>515.91980000000001</v>
      </c>
      <c r="O66" s="73">
        <f>_xlfn.XLOOKUP($G66,'[1]Product Cost'!$L:$L,'[1]Product Cost'!$T:$T)</f>
        <v>0.51591980000000004</v>
      </c>
      <c r="P66" s="12"/>
      <c r="R66" s="2" t="str">
        <f t="shared" ref="R66:R92" si="8">IF(AND(S66="",T66="",U66="",V66="",W66="",X66="",Y66="",Z66="",AA66=""),"","X")</f>
        <v>X</v>
      </c>
      <c r="S66" s="2" t="str">
        <f>IFERROR(VLOOKUP(G66,'Syrup Mixture'!D:D,1,FALSE),"")</f>
        <v/>
      </c>
      <c r="T66" s="2" t="str">
        <f>IFERROR(VLOOKUP(G66,'Premade Toppings'!D:D,1,FALSE),"")</f>
        <v/>
      </c>
      <c r="U66" s="2" t="str">
        <f>IFERROR(VLOOKUP(G66,'Fresh Brewed Tea'!D:D,1,FALSE),"")</f>
        <v>Jasmine Tea</v>
      </c>
      <c r="V66" s="2" t="str">
        <f>IFERROR(VLOOKUP(G66,'Milk Tea'!D:D,1,FALSE),"")</f>
        <v/>
      </c>
      <c r="W66" s="2" t="str">
        <f>IFERROR(VLOOKUP(G66,'Signature COLD'!D:D,1,FALSE),"")</f>
        <v>Jasmine Tea</v>
      </c>
      <c r="X66" s="2" t="str">
        <f>IFERROR(VLOOKUP(G66,'Signature HOT'!D:D,1,FALSE),"")</f>
        <v/>
      </c>
      <c r="Y66" s="2" t="str">
        <f>IFERROR(VLOOKUP(G66,'Popping Soda'!D:D,1,FALSE),"")</f>
        <v/>
      </c>
      <c r="Z66" s="2" t="str">
        <f>IFERROR(VLOOKUP(G66,Slush!D:D,1,FALSE),"")</f>
        <v/>
      </c>
      <c r="AA66" s="2" t="str">
        <f>IFERROR(VLOOKUP(G66,Toppings!C:C,1,FALSE),"")</f>
        <v/>
      </c>
    </row>
    <row r="67" spans="2:27" ht="18.75" customHeight="1" x14ac:dyDescent="0.35">
      <c r="B67" s="47"/>
      <c r="C67" s="47"/>
      <c r="D67" s="47"/>
      <c r="E67" s="47" t="str">
        <f>IFERROR(VLOOKUP(L67,'[2]GFS EFFECTIVE 05-15-2023'!$C:$AL,22,FALSE),"")</f>
        <v/>
      </c>
      <c r="F67" s="16" t="s">
        <v>210</v>
      </c>
      <c r="G67" s="14"/>
      <c r="H67" s="14"/>
      <c r="I67" s="9"/>
      <c r="J67" s="9" t="s">
        <v>10</v>
      </c>
      <c r="K67" s="9"/>
      <c r="L67" s="9"/>
      <c r="M67" s="9"/>
      <c r="N67" s="9"/>
      <c r="O67" s="46"/>
      <c r="P67" s="11"/>
      <c r="R67" s="14" t="str">
        <f t="shared" si="2"/>
        <v/>
      </c>
      <c r="S67" s="14" t="str">
        <f>IFERROR(VLOOKUP(G67,'Syrup Mixture'!D:D,1,FALSE),"")</f>
        <v/>
      </c>
      <c r="T67" s="14" t="str">
        <f>IFERROR(VLOOKUP(G67,'Premade Toppings'!D:D,1,FALSE),"")</f>
        <v/>
      </c>
      <c r="U67" s="14" t="str">
        <f>IFERROR(VLOOKUP(G67,'Fresh Brewed Tea'!D:D,1,FALSE),"")</f>
        <v/>
      </c>
      <c r="V67" s="14" t="str">
        <f>IFERROR(VLOOKUP(G67,'Milk Tea'!D:D,1,FALSE),"")</f>
        <v/>
      </c>
      <c r="W67" s="14" t="str">
        <f>IFERROR(VLOOKUP(G67,'Signature COLD'!D:D,1,FALSE),"")</f>
        <v/>
      </c>
      <c r="X67" s="14" t="str">
        <f>IFERROR(VLOOKUP(G67,'Signature HOT'!D:D,1,FALSE),"")</f>
        <v/>
      </c>
      <c r="Y67" s="14" t="str">
        <f>IFERROR(VLOOKUP(G67,'Popping Soda'!D:D,1,FALSE),"")</f>
        <v/>
      </c>
      <c r="Z67" s="14" t="str">
        <f>IFERROR(VLOOKUP(G67,Slush!D:D,1,FALSE),"")</f>
        <v/>
      </c>
      <c r="AA67" s="14" t="str">
        <f>IFERROR(VLOOKUP(G67,Toppings!C:C,1,FALSE),"")</f>
        <v/>
      </c>
    </row>
    <row r="68" spans="2:27" x14ac:dyDescent="0.3">
      <c r="B68" s="47"/>
      <c r="C68" s="47"/>
      <c r="D68" s="47"/>
      <c r="E68" s="47" t="str">
        <f>IFERROR(VLOOKUP(L68,'[2]GFS EFFECTIVE 05-15-2023'!$C:$AL,22,FALSE),"")</f>
        <v/>
      </c>
      <c r="F68" s="11" t="str">
        <f>_xlfn.XLOOKUP($G68,'[1]Product Cost'!$L:$L,'[1]Product Cost'!$K:$K)</f>
        <v>C-TPP16C</v>
      </c>
      <c r="G68" s="12" t="s">
        <v>194</v>
      </c>
      <c r="H68" s="9" t="str">
        <f>_xlfn.XLOOKUP($G68,'[1]Product Cost'!$L:$L,'[1]Product Cost'!$M:$M)</f>
        <v>YOGEN FRUZ GROUP (KEARY GLOBAL, TAIWAN)</v>
      </c>
      <c r="I68" s="9" t="str">
        <f>_xlfn.XLOOKUP($G68,'[1]Product Cost'!$L:$L,'[1]Product Cost'!$N:$N)</f>
        <v>GFS</v>
      </c>
      <c r="J68" s="9" t="str">
        <f>_xlfn.XLOOKUP($G68,'[1]Product Cost'!$L:$L,'[1]Product Cost'!$O:$O)</f>
        <v>1453698</v>
      </c>
      <c r="K68" s="9" t="str">
        <f>_xlfn.XLOOKUP($G68,'[1]Product Cost'!$L:$L,'[1]Product Cost'!$P:$P)</f>
        <v>20X50UN</v>
      </c>
      <c r="L68" s="71">
        <f>_xlfn.XLOOKUP($G68,'[1]Product Cost'!$L:$L,'[1]Product Cost'!$Q:$Q)</f>
        <v>1000</v>
      </c>
      <c r="M68" s="9" t="str">
        <f>_xlfn.XLOOKUP($G68,'[1]Product Cost'!$L:$L,'[1]Product Cost'!$R:$R)</f>
        <v>UN</v>
      </c>
      <c r="N68" s="72">
        <f>_xlfn.XLOOKUP($G68,'[1]Product Cost'!$L:$L,'[1]Product Cost'!$S:$S)</f>
        <v>187.38332249999999</v>
      </c>
      <c r="O68" s="73">
        <f>_xlfn.XLOOKUP($G68,'[1]Product Cost'!$L:$L,'[1]Product Cost'!$T:$T)</f>
        <v>0.1873833225</v>
      </c>
      <c r="P68" s="12"/>
      <c r="R68" s="2" t="str">
        <f t="shared" si="8"/>
        <v/>
      </c>
      <c r="S68" s="2" t="str">
        <f>IFERROR(VLOOKUP(G68,'Syrup Mixture'!D:D,1,FALSE),"")</f>
        <v/>
      </c>
      <c r="T68" s="2" t="str">
        <f>IFERROR(VLOOKUP(G68,'Premade Toppings'!D:D,1,FALSE),"")</f>
        <v/>
      </c>
      <c r="U68" s="2" t="str">
        <f>IFERROR(VLOOKUP(G68,'Fresh Brewed Tea'!D:D,1,FALSE),"")</f>
        <v/>
      </c>
      <c r="V68" s="2" t="str">
        <f>IFERROR(VLOOKUP(G68,'Milk Tea'!D:D,1,FALSE),"")</f>
        <v/>
      </c>
      <c r="W68" s="2" t="str">
        <f>IFERROR(VLOOKUP(G68,'Signature COLD'!D:D,1,FALSE),"")</f>
        <v/>
      </c>
      <c r="X68" s="2" t="str">
        <f>IFERROR(VLOOKUP(G68,'Signature HOT'!D:D,1,FALSE),"")</f>
        <v/>
      </c>
      <c r="Y68" s="2" t="str">
        <f>IFERROR(VLOOKUP(G68,'Popping Soda'!D:D,1,FALSE),"")</f>
        <v/>
      </c>
      <c r="Z68" s="2" t="str">
        <f>IFERROR(VLOOKUP(G68,Slush!D:D,1,FALSE),"")</f>
        <v/>
      </c>
      <c r="AA68" s="2" t="str">
        <f>IFERROR(VLOOKUP(G68,Toppings!C:C,1,FALSE),"")</f>
        <v/>
      </c>
    </row>
    <row r="69" spans="2:27" x14ac:dyDescent="0.3">
      <c r="B69" s="47"/>
      <c r="C69" s="47"/>
      <c r="D69" s="47"/>
      <c r="E69" s="47" t="str">
        <f>IFERROR(VLOOKUP(L69,'[2]GFS EFFECTIVE 05-15-2023'!$C:$AL,22,FALSE),"")</f>
        <v/>
      </c>
      <c r="F69" s="11" t="str">
        <f>_xlfn.XLOOKUP($G69,'[1]Product Cost'!$L:$L,'[1]Product Cost'!$K:$K)</f>
        <v>C-TPP24C</v>
      </c>
      <c r="G69" s="12" t="s">
        <v>195</v>
      </c>
      <c r="H69" s="9" t="str">
        <f>_xlfn.XLOOKUP($G69,'[1]Product Cost'!$L:$L,'[1]Product Cost'!$M:$M)</f>
        <v>YOGEN FRUZ GROUP (KEARY GLOBAL, TAIWAN)</v>
      </c>
      <c r="I69" s="9" t="str">
        <f>_xlfn.XLOOKUP($G69,'[1]Product Cost'!$L:$L,'[1]Product Cost'!$N:$N)</f>
        <v>GFS</v>
      </c>
      <c r="J69" s="9" t="str">
        <f>_xlfn.XLOOKUP($G69,'[1]Product Cost'!$L:$L,'[1]Product Cost'!$O:$O)</f>
        <v>1453690</v>
      </c>
      <c r="K69" s="9" t="str">
        <f>_xlfn.XLOOKUP($G69,'[1]Product Cost'!$L:$L,'[1]Product Cost'!$P:$P)</f>
        <v>500UN</v>
      </c>
      <c r="L69" s="71">
        <f>_xlfn.XLOOKUP($G69,'[1]Product Cost'!$L:$L,'[1]Product Cost'!$Q:$Q)</f>
        <v>500</v>
      </c>
      <c r="M69" s="9" t="str">
        <f>_xlfn.XLOOKUP($G69,'[1]Product Cost'!$L:$L,'[1]Product Cost'!$R:$R)</f>
        <v>UN</v>
      </c>
      <c r="N69" s="72">
        <f>_xlfn.XLOOKUP($G69,'[1]Product Cost'!$L:$L,'[1]Product Cost'!$S:$S)</f>
        <v>132.4499275</v>
      </c>
      <c r="O69" s="73">
        <f>_xlfn.XLOOKUP($G69,'[1]Product Cost'!$L:$L,'[1]Product Cost'!$T:$T)</f>
        <v>0.26489985500000002</v>
      </c>
      <c r="P69" s="12"/>
      <c r="R69" s="2" t="str">
        <f t="shared" si="8"/>
        <v/>
      </c>
      <c r="S69" s="2" t="str">
        <f>IFERROR(VLOOKUP(G69,'Syrup Mixture'!D:D,1,FALSE),"")</f>
        <v/>
      </c>
      <c r="T69" s="2" t="str">
        <f>IFERROR(VLOOKUP(G69,'Premade Toppings'!D:D,1,FALSE),"")</f>
        <v/>
      </c>
      <c r="U69" s="2" t="str">
        <f>IFERROR(VLOOKUP(G69,'Fresh Brewed Tea'!D:D,1,FALSE),"")</f>
        <v/>
      </c>
      <c r="V69" s="2" t="str">
        <f>IFERROR(VLOOKUP(G69,'Milk Tea'!D:D,1,FALSE),"")</f>
        <v/>
      </c>
      <c r="W69" s="2" t="str">
        <f>IFERROR(VLOOKUP(G69,'Signature COLD'!D:D,1,FALSE),"")</f>
        <v/>
      </c>
      <c r="X69" s="2" t="str">
        <f>IFERROR(VLOOKUP(G69,'Signature HOT'!D:D,1,FALSE),"")</f>
        <v/>
      </c>
      <c r="Y69" s="2" t="str">
        <f>IFERROR(VLOOKUP(G69,'Popping Soda'!D:D,1,FALSE),"")</f>
        <v/>
      </c>
      <c r="Z69" s="2" t="str">
        <f>IFERROR(VLOOKUP(G69,Slush!D:D,1,FALSE),"")</f>
        <v/>
      </c>
      <c r="AA69" s="2" t="str">
        <f>IFERROR(VLOOKUP(G69,Toppings!C:C,1,FALSE),"")</f>
        <v/>
      </c>
    </row>
    <row r="70" spans="2:27" x14ac:dyDescent="0.3">
      <c r="B70" s="47"/>
      <c r="C70" s="47"/>
      <c r="D70" s="47"/>
      <c r="E70" s="47" t="str">
        <f>IFERROR(VLOOKUP(L70,'[2]GFS EFFECTIVE 05-15-2023'!$C:$AL,22,FALSE),"")</f>
        <v/>
      </c>
      <c r="F70" s="11" t="str">
        <f>_xlfn.XLOOKUP($G70,'[1]Product Cost'!$L:$L,'[1]Product Cost'!$K:$K)</f>
        <v>99-9710-QT</v>
      </c>
      <c r="G70" s="12" t="s">
        <v>221</v>
      </c>
      <c r="H70" s="9" t="str">
        <f>_xlfn.XLOOKUP($G70,'[1]Product Cost'!$L:$L,'[1]Product Cost'!$M:$M)</f>
        <v>YOGEN FRUZ GROUP (QUALITEA)</v>
      </c>
      <c r="I70" s="9" t="str">
        <f>_xlfn.XLOOKUP($G70,'[1]Product Cost'!$L:$L,'[1]Product Cost'!$N:$N)</f>
        <v>QUALITEA</v>
      </c>
      <c r="J70" s="9" t="str">
        <f>_xlfn.XLOOKUP($G70,'[1]Product Cost'!$L:$L,'[1]Product Cost'!$O:$O)</f>
        <v>N/A</v>
      </c>
      <c r="K70" s="9" t="str">
        <f>_xlfn.XLOOKUP($G70,'[1]Product Cost'!$L:$L,'[1]Product Cost'!$P:$P)</f>
        <v>480UN</v>
      </c>
      <c r="L70" s="71">
        <f>_xlfn.XLOOKUP($G70,'[1]Product Cost'!$L:$L,'[1]Product Cost'!$Q:$Q)</f>
        <v>480</v>
      </c>
      <c r="M70" s="9" t="str">
        <f>_xlfn.XLOOKUP($G70,'[1]Product Cost'!$L:$L,'[1]Product Cost'!$R:$R)</f>
        <v>UN</v>
      </c>
      <c r="N70" s="72">
        <f>_xlfn.XLOOKUP($G70,'[1]Product Cost'!$L:$L,'[1]Product Cost'!$S:$S)</f>
        <v>108</v>
      </c>
      <c r="O70" s="73">
        <f>_xlfn.XLOOKUP($G70,'[1]Product Cost'!$L:$L,'[1]Product Cost'!$T:$T)</f>
        <v>0.22500000000000001</v>
      </c>
      <c r="P70" s="12"/>
      <c r="R70" s="2" t="str">
        <f t="shared" si="8"/>
        <v/>
      </c>
      <c r="S70" s="2" t="str">
        <f>IFERROR(VLOOKUP(G70,'Syrup Mixture'!D:D,1,FALSE),"")</f>
        <v/>
      </c>
      <c r="T70" s="2" t="str">
        <f>IFERROR(VLOOKUP(G70,'Premade Toppings'!D:D,1,FALSE),"")</f>
        <v/>
      </c>
      <c r="U70" s="2" t="str">
        <f>IFERROR(VLOOKUP(G70,'Fresh Brewed Tea'!D:D,1,FALSE),"")</f>
        <v/>
      </c>
      <c r="V70" s="2" t="str">
        <f>IFERROR(VLOOKUP(G70,'Milk Tea'!D:D,1,FALSE),"")</f>
        <v/>
      </c>
      <c r="W70" s="2" t="str">
        <f>IFERROR(VLOOKUP(G70,'Signature COLD'!D:D,1,FALSE),"")</f>
        <v/>
      </c>
      <c r="X70" s="2" t="str">
        <f>IFERROR(VLOOKUP(G70,'Signature HOT'!D:D,1,FALSE),"")</f>
        <v/>
      </c>
      <c r="Y70" s="2" t="str">
        <f>IFERROR(VLOOKUP(G70,'Popping Soda'!D:D,1,FALSE),"")</f>
        <v/>
      </c>
      <c r="Z70" s="2" t="str">
        <f>IFERROR(VLOOKUP(G70,Slush!D:D,1,FALSE),"")</f>
        <v/>
      </c>
      <c r="AA70" s="2" t="str">
        <f>IFERROR(VLOOKUP(G70,Toppings!C:C,1,FALSE),"")</f>
        <v/>
      </c>
    </row>
    <row r="71" spans="2:27" x14ac:dyDescent="0.3">
      <c r="B71" s="47"/>
      <c r="C71" s="47"/>
      <c r="D71" s="47"/>
      <c r="E71" s="47" t="str">
        <f>IFERROR(VLOOKUP(L71,'[2]GFS EFFECTIVE 05-15-2023'!$C:$AL,22,FALSE),"")</f>
        <v/>
      </c>
      <c r="F71" s="11" t="str">
        <f>_xlfn.XLOOKUP($G71,'[1]Product Cost'!$L:$L,'[1]Product Cost'!$K:$K)</f>
        <v>M004006-QT</v>
      </c>
      <c r="G71" s="12" t="s">
        <v>222</v>
      </c>
      <c r="H71" s="9" t="str">
        <f>_xlfn.XLOOKUP($G71,'[1]Product Cost'!$L:$L,'[1]Product Cost'!$M:$M)</f>
        <v>YOGEN FRUZ GROUP (QUALITEA)</v>
      </c>
      <c r="I71" s="9" t="str">
        <f>_xlfn.XLOOKUP($G71,'[1]Product Cost'!$L:$L,'[1]Product Cost'!$N:$N)</f>
        <v>QUALITEA</v>
      </c>
      <c r="J71" s="9" t="str">
        <f>_xlfn.XLOOKUP($G71,'[1]Product Cost'!$L:$L,'[1]Product Cost'!$O:$O)</f>
        <v>N/A</v>
      </c>
      <c r="K71" s="9" t="str">
        <f>_xlfn.XLOOKUP($G71,'[1]Product Cost'!$L:$L,'[1]Product Cost'!$P:$P)</f>
        <v>50X20UN</v>
      </c>
      <c r="L71" s="71">
        <f>_xlfn.XLOOKUP($G71,'[1]Product Cost'!$L:$L,'[1]Product Cost'!$Q:$Q)</f>
        <v>1000</v>
      </c>
      <c r="M71" s="9" t="str">
        <f>_xlfn.XLOOKUP($G71,'[1]Product Cost'!$L:$L,'[1]Product Cost'!$R:$R)</f>
        <v>UN</v>
      </c>
      <c r="N71" s="72">
        <f>_xlfn.XLOOKUP($G71,'[1]Product Cost'!$L:$L,'[1]Product Cost'!$S:$S)</f>
        <v>92.5</v>
      </c>
      <c r="O71" s="73">
        <f>_xlfn.XLOOKUP($G71,'[1]Product Cost'!$L:$L,'[1]Product Cost'!$T:$T)</f>
        <v>9.2499999999999999E-2</v>
      </c>
      <c r="P71" s="12"/>
      <c r="R71" s="2" t="str">
        <f t="shared" si="8"/>
        <v/>
      </c>
      <c r="S71" s="2" t="str">
        <f>IFERROR(VLOOKUP(G71,'Syrup Mixture'!D:D,1,FALSE),"")</f>
        <v/>
      </c>
      <c r="T71" s="2" t="str">
        <f>IFERROR(VLOOKUP(G71,'Premade Toppings'!D:D,1,FALSE),"")</f>
        <v/>
      </c>
      <c r="U71" s="2" t="str">
        <f>IFERROR(VLOOKUP(G71,'Fresh Brewed Tea'!D:D,1,FALSE),"")</f>
        <v/>
      </c>
      <c r="V71" s="2" t="str">
        <f>IFERROR(VLOOKUP(G71,'Milk Tea'!D:D,1,FALSE),"")</f>
        <v/>
      </c>
      <c r="W71" s="2" t="str">
        <f>IFERROR(VLOOKUP(G71,'Signature COLD'!D:D,1,FALSE),"")</f>
        <v/>
      </c>
      <c r="X71" s="2" t="str">
        <f>IFERROR(VLOOKUP(G71,'Signature HOT'!D:D,1,FALSE),"")</f>
        <v/>
      </c>
      <c r="Y71" s="2" t="str">
        <f>IFERROR(VLOOKUP(G71,'Popping Soda'!D:D,1,FALSE),"")</f>
        <v/>
      </c>
      <c r="Z71" s="2" t="str">
        <f>IFERROR(VLOOKUP(G71,Slush!D:D,1,FALSE),"")</f>
        <v/>
      </c>
      <c r="AA71" s="2" t="str">
        <f>IFERROR(VLOOKUP(G71,Toppings!C:C,1,FALSE),"")</f>
        <v/>
      </c>
    </row>
    <row r="72" spans="2:27" x14ac:dyDescent="0.3">
      <c r="B72" s="47"/>
      <c r="C72" s="47"/>
      <c r="D72" s="47"/>
      <c r="E72" s="47" t="str">
        <f>IFERROR(VLOOKUP(L72,'[2]GFS EFFECTIVE 05-15-2023'!$C:$AL,22,FALSE),"")</f>
        <v/>
      </c>
      <c r="F72" s="11" t="str">
        <f>_xlfn.XLOOKUP($G72,'[1]Product Cost'!$L:$L,'[1]Product Cost'!$K:$K)</f>
        <v>F-03229112022</v>
      </c>
      <c r="G72" s="12" t="s">
        <v>112</v>
      </c>
      <c r="H72" s="9" t="str">
        <f>_xlfn.XLOOKUP($G72,'[1]Product Cost'!$L:$L,'[1]Product Cost'!$M:$M)</f>
        <v>YOGEN FRUZ GROUP (PHOENIXES)</v>
      </c>
      <c r="I72" s="9" t="str">
        <f>_xlfn.XLOOKUP($G72,'[1]Product Cost'!$L:$L,'[1]Product Cost'!$N:$N)</f>
        <v>GFS</v>
      </c>
      <c r="J72" s="9" t="str">
        <f>_xlfn.XLOOKUP($G72,'[1]Product Cost'!$L:$L,'[1]Product Cost'!$O:$O)</f>
        <v>1459016</v>
      </c>
      <c r="K72" s="9" t="str">
        <f>_xlfn.XLOOKUP($G72,'[1]Product Cost'!$L:$L,'[1]Product Cost'!$P:$P)</f>
        <v>4ROLLSx2000UN</v>
      </c>
      <c r="L72" s="71">
        <f>_xlfn.XLOOKUP($G72,'[1]Product Cost'!$L:$L,'[1]Product Cost'!$Q:$Q)</f>
        <v>8000</v>
      </c>
      <c r="M72" s="9" t="str">
        <f>_xlfn.XLOOKUP($G72,'[1]Product Cost'!$L:$L,'[1]Product Cost'!$R:$R)</f>
        <v>UN</v>
      </c>
      <c r="N72" s="72">
        <f>_xlfn.XLOOKUP($G72,'[1]Product Cost'!$L:$L,'[1]Product Cost'!$S:$S)</f>
        <v>364.73</v>
      </c>
      <c r="O72" s="73">
        <f>_xlfn.XLOOKUP($G72,'[1]Product Cost'!$L:$L,'[1]Product Cost'!$T:$T)</f>
        <v>4.559125E-2</v>
      </c>
      <c r="P72" s="12"/>
      <c r="R72" s="2" t="str">
        <f t="shared" si="8"/>
        <v/>
      </c>
      <c r="S72" s="2" t="str">
        <f>IFERROR(VLOOKUP(G72,'Syrup Mixture'!D:D,1,FALSE),"")</f>
        <v/>
      </c>
      <c r="T72" s="2" t="str">
        <f>IFERROR(VLOOKUP(G72,'Premade Toppings'!D:D,1,FALSE),"")</f>
        <v/>
      </c>
      <c r="U72" s="2"/>
      <c r="V72" s="2"/>
      <c r="W72" s="2"/>
      <c r="X72" s="2" t="str">
        <f>IFERROR(VLOOKUP(G72,'Signature HOT'!D:D,1,FALSE),"")</f>
        <v/>
      </c>
      <c r="Y72" s="2"/>
      <c r="Z72" s="2"/>
      <c r="AA72" s="2"/>
    </row>
    <row r="73" spans="2:27" x14ac:dyDescent="0.3">
      <c r="B73" s="47"/>
      <c r="C73" s="47"/>
      <c r="D73" s="47"/>
      <c r="E73" s="47" t="str">
        <f>IFERROR(VLOOKUP(L73,'[2]GFS EFFECTIVE 05-15-2023'!$C:$AL,22,FALSE),"")</f>
        <v/>
      </c>
      <c r="F73" s="11" t="str">
        <f>_xlfn.XLOOKUP($G73,'[1]Product Cost'!$L:$L,'[1]Product Cost'!$K:$K)</f>
        <v>SOWA128</v>
      </c>
      <c r="G73" s="70" t="s">
        <v>192</v>
      </c>
      <c r="H73" s="9" t="str">
        <f>_xlfn.XLOOKUP($G73,'[1]Product Cost'!$L:$L,'[1]Product Cost'!$M:$M)</f>
        <v>YOGEN FRUZ GROUP (STRAW MATTERS)</v>
      </c>
      <c r="I73" s="9" t="str">
        <f>_xlfn.XLOOKUP($G73,'[1]Product Cost'!$L:$L,'[1]Product Cost'!$N:$N)</f>
        <v>GFS</v>
      </c>
      <c r="J73" s="9" t="str">
        <f>_xlfn.XLOOKUP($G73,'[1]Product Cost'!$L:$L,'[1]Product Cost'!$O:$O)</f>
        <v>1481158</v>
      </c>
      <c r="K73" s="9" t="str">
        <f>_xlfn.XLOOKUP($G73,'[1]Product Cost'!$L:$L,'[1]Product Cost'!$P:$P)</f>
        <v>1800UN</v>
      </c>
      <c r="L73" s="71">
        <f>_xlfn.XLOOKUP($G73,'[1]Product Cost'!$L:$L,'[1]Product Cost'!$Q:$Q)</f>
        <v>1800</v>
      </c>
      <c r="M73" s="9" t="str">
        <f>_xlfn.XLOOKUP($G73,'[1]Product Cost'!$L:$L,'[1]Product Cost'!$R:$R)</f>
        <v>UN</v>
      </c>
      <c r="N73" s="72">
        <f>_xlfn.XLOOKUP($G73,'[1]Product Cost'!$L:$L,'[1]Product Cost'!$S:$S)</f>
        <v>157.71</v>
      </c>
      <c r="O73" s="73">
        <f>_xlfn.XLOOKUP($G73,'[1]Product Cost'!$L:$L,'[1]Product Cost'!$T:$T)</f>
        <v>8.7616666666666676E-2</v>
      </c>
      <c r="P73" s="12"/>
      <c r="R73" s="2" t="str">
        <f t="shared" si="8"/>
        <v/>
      </c>
      <c r="S73" s="2" t="str">
        <f>IFERROR(VLOOKUP(G73,'Syrup Mixture'!D:D,1,FALSE),"")</f>
        <v/>
      </c>
      <c r="T73" s="2" t="str">
        <f>IFERROR(VLOOKUP(G73,'Premade Toppings'!D:D,1,FALSE),"")</f>
        <v/>
      </c>
      <c r="U73" s="2" t="str">
        <f>IFERROR(VLOOKUP(G73,'Fresh Brewed Tea'!D:D,1,FALSE),"")</f>
        <v/>
      </c>
      <c r="V73" s="2" t="str">
        <f>IFERROR(VLOOKUP(G73,'Milk Tea'!D:D,1,FALSE),"")</f>
        <v/>
      </c>
      <c r="W73" s="2" t="str">
        <f>IFERROR(VLOOKUP(G73,'Signature COLD'!D:D,1,FALSE),"")</f>
        <v/>
      </c>
      <c r="X73" s="2" t="str">
        <f>IFERROR(VLOOKUP(G73,'Signature HOT'!D:D,1,FALSE),"")</f>
        <v/>
      </c>
      <c r="Y73" s="2" t="str">
        <f>IFERROR(VLOOKUP(G73,'Popping Soda'!D:D,1,FALSE),"")</f>
        <v/>
      </c>
      <c r="Z73" s="2" t="str">
        <f>IFERROR(VLOOKUP(G73,Slush!D:D,1,FALSE),"")</f>
        <v/>
      </c>
      <c r="AA73" s="2" t="str">
        <f>IFERROR(VLOOKUP(G73,Toppings!C:C,1,FALSE),"")</f>
        <v/>
      </c>
    </row>
    <row r="74" spans="2:27" x14ac:dyDescent="0.3">
      <c r="B74" s="47"/>
      <c r="C74" s="47"/>
      <c r="D74" s="47"/>
      <c r="E74" s="47" t="str">
        <f>IFERROR(VLOOKUP(L74,'[2]GFS EFFECTIVE 05-15-2023'!$C:$AL,22,FALSE),"")</f>
        <v/>
      </c>
      <c r="F74" s="11" t="str">
        <f>_xlfn.XLOOKUP($G74,'[1]Product Cost'!$L:$L,'[1]Product Cost'!$K:$K)</f>
        <v>SOWA089(24CM)</v>
      </c>
      <c r="G74" s="70" t="s">
        <v>193</v>
      </c>
      <c r="H74" s="9" t="str">
        <f>_xlfn.XLOOKUP($G74,'[1]Product Cost'!$L:$L,'[1]Product Cost'!$M:$M)</f>
        <v>YOGEN FRUZ GROUP (STRAW MATTERS)</v>
      </c>
      <c r="I74" s="9" t="str">
        <f>_xlfn.XLOOKUP($G74,'[1]Product Cost'!$L:$L,'[1]Product Cost'!$N:$N)</f>
        <v>GFS</v>
      </c>
      <c r="J74" s="9" t="str">
        <f>_xlfn.XLOOKUP($G74,'[1]Product Cost'!$L:$L,'[1]Product Cost'!$O:$O)</f>
        <v>1498917</v>
      </c>
      <c r="K74" s="9" t="str">
        <f>_xlfn.XLOOKUP($G74,'[1]Product Cost'!$L:$L,'[1]Product Cost'!$P:$P)</f>
        <v>1600UN</v>
      </c>
      <c r="L74" s="71">
        <f>_xlfn.XLOOKUP($G74,'[1]Product Cost'!$L:$L,'[1]Product Cost'!$Q:$Q)</f>
        <v>1600</v>
      </c>
      <c r="M74" s="9" t="str">
        <f>_xlfn.XLOOKUP($G74,'[1]Product Cost'!$L:$L,'[1]Product Cost'!$R:$R)</f>
        <v>UN</v>
      </c>
      <c r="N74" s="72">
        <f>_xlfn.XLOOKUP($G74,'[1]Product Cost'!$L:$L,'[1]Product Cost'!$S:$S)</f>
        <v>90.43</v>
      </c>
      <c r="O74" s="73">
        <f>_xlfn.XLOOKUP($G74,'[1]Product Cost'!$L:$L,'[1]Product Cost'!$T:$T)</f>
        <v>5.6518750000000006E-2</v>
      </c>
      <c r="P74" s="12"/>
      <c r="R74" s="2" t="str">
        <f t="shared" si="8"/>
        <v/>
      </c>
      <c r="S74" s="2" t="str">
        <f>IFERROR(VLOOKUP(G74,'Syrup Mixture'!D:D,1,FALSE),"")</f>
        <v/>
      </c>
      <c r="T74" s="2" t="str">
        <f>IFERROR(VLOOKUP(G74,'Premade Toppings'!D:D,1,FALSE),"")</f>
        <v/>
      </c>
      <c r="U74" s="2" t="str">
        <f>IFERROR(VLOOKUP(G74,'Fresh Brewed Tea'!D:D,1,FALSE),"")</f>
        <v/>
      </c>
      <c r="V74" s="2" t="str">
        <f>IFERROR(VLOOKUP(G74,'Milk Tea'!D:D,1,FALSE),"")</f>
        <v/>
      </c>
      <c r="W74" s="2" t="str">
        <f>IFERROR(VLOOKUP(G74,'Signature COLD'!D:D,1,FALSE),"")</f>
        <v/>
      </c>
      <c r="X74" s="2" t="str">
        <f>IFERROR(VLOOKUP(G74,'Signature HOT'!D:D,1,FALSE),"")</f>
        <v/>
      </c>
      <c r="Y74" s="2" t="str">
        <f>IFERROR(VLOOKUP(G74,'Popping Soda'!D:D,1,FALSE),"")</f>
        <v/>
      </c>
      <c r="Z74" s="2" t="str">
        <f>IFERROR(VLOOKUP(G74,Slush!D:D,1,FALSE),"")</f>
        <v/>
      </c>
      <c r="AA74" s="2" t="str">
        <f>IFERROR(VLOOKUP(G74,Toppings!C:C,1,FALSE),"")</f>
        <v/>
      </c>
    </row>
    <row r="75" spans="2:27" x14ac:dyDescent="0.3">
      <c r="B75" s="47"/>
      <c r="C75" s="47"/>
      <c r="D75" s="47"/>
      <c r="E75" s="47" t="str">
        <f>IFERROR(VLOOKUP(L75,'[2]GFS EFFECTIVE 05-15-2023'!$C:$AL,22,FALSE),"")</f>
        <v/>
      </c>
      <c r="F75" s="11" t="str">
        <f>_xlfn.XLOOKUP($G75,'[1]Product Cost'!$L:$L,'[1]Product Cost'!$K:$K)</f>
        <v>N/A</v>
      </c>
      <c r="G75" s="2" t="s">
        <v>173</v>
      </c>
      <c r="H75" s="9" t="str">
        <f>_xlfn.XLOOKUP($G75,'[1]Product Cost'!$L:$L,'[1]Product Cost'!$M:$M)</f>
        <v>DART CANADA (SOLO)</v>
      </c>
      <c r="I75" s="9" t="str">
        <f>_xlfn.XLOOKUP($G75,'[1]Product Cost'!$L:$L,'[1]Product Cost'!$N:$N)</f>
        <v>GFS</v>
      </c>
      <c r="J75" s="9" t="str">
        <f>_xlfn.XLOOKUP($G75,'[1]Product Cost'!$L:$L,'[1]Product Cost'!$O:$O)</f>
        <v>2093605</v>
      </c>
      <c r="K75" s="9" t="str">
        <f>_xlfn.XLOOKUP($G75,'[1]Product Cost'!$L:$L,'[1]Product Cost'!$P:$P)</f>
        <v>1X1000UN</v>
      </c>
      <c r="L75" s="71">
        <f>_xlfn.XLOOKUP($G75,'[1]Product Cost'!$L:$L,'[1]Product Cost'!$Q:$Q)</f>
        <v>1000</v>
      </c>
      <c r="M75" s="9" t="str">
        <f>_xlfn.XLOOKUP($G75,'[1]Product Cost'!$L:$L,'[1]Product Cost'!$R:$R)</f>
        <v>UN</v>
      </c>
      <c r="N75" s="72">
        <f>_xlfn.XLOOKUP($G75,'[1]Product Cost'!$L:$L,'[1]Product Cost'!$S:$S)</f>
        <v>132</v>
      </c>
      <c r="O75" s="73">
        <f>_xlfn.XLOOKUP($G75,'[1]Product Cost'!$L:$L,'[1]Product Cost'!$T:$T)</f>
        <v>0.13200000000000001</v>
      </c>
      <c r="P75" s="12" t="s">
        <v>200</v>
      </c>
      <c r="R75" s="2" t="str">
        <f>IF(AND(S75="",T75="",U75="",V75="",W75="",X75="",Y75="",Z75="",AA75=""),"","X")</f>
        <v/>
      </c>
      <c r="S75" s="2" t="str">
        <f>IFERROR(VLOOKUP(G75,'Syrup Mixture'!D:D,1,FALSE),"")</f>
        <v/>
      </c>
      <c r="T75" s="2" t="str">
        <f>IFERROR(VLOOKUP(G75,'Premade Toppings'!D:D,1,FALSE),"")</f>
        <v/>
      </c>
      <c r="U75" s="2" t="str">
        <f>IFERROR(VLOOKUP(G75,'Fresh Brewed Tea'!D:D,1,FALSE),"")</f>
        <v/>
      </c>
      <c r="V75" s="2" t="str">
        <f>IFERROR(VLOOKUP(G75,'Milk Tea'!D:D,1,FALSE),"")</f>
        <v/>
      </c>
      <c r="W75" s="2" t="str">
        <f>IFERROR(VLOOKUP(G75,'Signature COLD'!D:D,1,FALSE),"")</f>
        <v/>
      </c>
      <c r="X75" s="2" t="str">
        <f>IFERROR(VLOOKUP(G75,'Signature HOT'!D:D,1,FALSE),"")</f>
        <v/>
      </c>
      <c r="Y75" s="2" t="str">
        <f>IFERROR(VLOOKUP(G75,'Popping Soda'!D:D,1,FALSE),"")</f>
        <v/>
      </c>
      <c r="Z75" s="2" t="str">
        <f>IFERROR(VLOOKUP(G75,Slush!D:D,1,FALSE),"")</f>
        <v/>
      </c>
      <c r="AA75" s="2" t="str">
        <f>IFERROR(VLOOKUP(G75,Toppings!C:C,1,FALSE),"")</f>
        <v/>
      </c>
    </row>
    <row r="76" spans="2:27" x14ac:dyDescent="0.3">
      <c r="B76" s="47"/>
      <c r="C76" s="47"/>
      <c r="D76" s="47"/>
      <c r="E76" s="47" t="str">
        <f>IFERROR(VLOOKUP(L76,'[2]GFS EFFECTIVE 05-15-2023'!$C:$AL,22,FALSE),"")</f>
        <v/>
      </c>
      <c r="F76" s="11" t="str">
        <f>_xlfn.XLOOKUP($G76,'[1]Product Cost'!$L:$L,'[1]Product Cost'!$K:$K)</f>
        <v>N/A</v>
      </c>
      <c r="G76" s="2" t="s">
        <v>174</v>
      </c>
      <c r="H76" s="9" t="str">
        <f>_xlfn.XLOOKUP($G76,'[1]Product Cost'!$L:$L,'[1]Product Cost'!$M:$M)</f>
        <v>GORDON CHOICE (DART CANADA)</v>
      </c>
      <c r="I76" s="9" t="str">
        <f>_xlfn.XLOOKUP($G76,'[1]Product Cost'!$L:$L,'[1]Product Cost'!$N:$N)</f>
        <v>GFS</v>
      </c>
      <c r="J76" s="9" t="str">
        <f>_xlfn.XLOOKUP($G76,'[1]Product Cost'!$L:$L,'[1]Product Cost'!$O:$O)</f>
        <v>1108993</v>
      </c>
      <c r="K76" s="9" t="str">
        <f>_xlfn.XLOOKUP($G76,'[1]Product Cost'!$L:$L,'[1]Product Cost'!$P:$P)</f>
        <v>20X50UN</v>
      </c>
      <c r="L76" s="71">
        <f>_xlfn.XLOOKUP($G76,'[1]Product Cost'!$L:$L,'[1]Product Cost'!$Q:$Q)</f>
        <v>1000</v>
      </c>
      <c r="M76" s="9" t="str">
        <f>_xlfn.XLOOKUP($G76,'[1]Product Cost'!$L:$L,'[1]Product Cost'!$R:$R)</f>
        <v>UN</v>
      </c>
      <c r="N76" s="72">
        <f>_xlfn.XLOOKUP($G76,'[1]Product Cost'!$L:$L,'[1]Product Cost'!$S:$S)</f>
        <v>141.27000000000001</v>
      </c>
      <c r="O76" s="73">
        <f>_xlfn.XLOOKUP($G76,'[1]Product Cost'!$L:$L,'[1]Product Cost'!$T:$T)</f>
        <v>0.14127000000000001</v>
      </c>
      <c r="P76" s="12" t="s">
        <v>200</v>
      </c>
      <c r="R76" s="2" t="str">
        <f>IF(AND(S76="",T76="",U76="",V76="",W76="",X76="",Y76="",Z76="",AA76=""),"","X")</f>
        <v/>
      </c>
      <c r="S76" s="2" t="str">
        <f>IFERROR(VLOOKUP(G76,'Syrup Mixture'!D:D,1,FALSE),"")</f>
        <v/>
      </c>
      <c r="T76" s="2" t="str">
        <f>IFERROR(VLOOKUP(G76,'Premade Toppings'!D:D,1,FALSE),"")</f>
        <v/>
      </c>
      <c r="U76" s="2" t="str">
        <f>IFERROR(VLOOKUP(G76,'Fresh Brewed Tea'!D:D,1,FALSE),"")</f>
        <v/>
      </c>
      <c r="V76" s="2" t="str">
        <f>IFERROR(VLOOKUP(G76,'Milk Tea'!D:D,1,FALSE),"")</f>
        <v/>
      </c>
      <c r="W76" s="2" t="str">
        <f>IFERROR(VLOOKUP(G76,'Signature COLD'!D:D,1,FALSE),"")</f>
        <v/>
      </c>
      <c r="X76" s="2" t="str">
        <f>IFERROR(VLOOKUP(G76,'Signature HOT'!D:D,1,FALSE),"")</f>
        <v/>
      </c>
      <c r="Y76" s="2" t="str">
        <f>IFERROR(VLOOKUP(G76,'Popping Soda'!D:D,1,FALSE),"")</f>
        <v/>
      </c>
      <c r="Z76" s="2" t="str">
        <f>IFERROR(VLOOKUP(G76,Slush!D:D,1,FALSE),"")</f>
        <v/>
      </c>
      <c r="AA76" s="2" t="str">
        <f>IFERROR(VLOOKUP(G76,Toppings!C:C,1,FALSE),"")</f>
        <v/>
      </c>
    </row>
    <row r="77" spans="2:27" x14ac:dyDescent="0.3">
      <c r="B77" s="47"/>
      <c r="C77" s="47"/>
      <c r="D77" s="47"/>
      <c r="E77" s="47" t="str">
        <f>IFERROR(VLOOKUP(L77,'[2]GFS EFFECTIVE 05-15-2023'!$C:$AL,22,FALSE),"")</f>
        <v/>
      </c>
      <c r="F77" s="11" t="str">
        <f>_xlfn.XLOOKUP($G77,'[1]Product Cost'!$L:$L,'[1]Product Cost'!$K:$K)</f>
        <v>N/A</v>
      </c>
      <c r="G77" s="12" t="s">
        <v>168</v>
      </c>
      <c r="H77" s="9" t="str">
        <f>_xlfn.XLOOKUP($G77,'[1]Product Cost'!$L:$L,'[1]Product Cost'!$M:$M)</f>
        <v>JAVA JACKET</v>
      </c>
      <c r="I77" s="9" t="str">
        <f>_xlfn.XLOOKUP($G77,'[1]Product Cost'!$L:$L,'[1]Product Cost'!$N:$N)</f>
        <v>GFS</v>
      </c>
      <c r="J77" s="9" t="str">
        <f>_xlfn.XLOOKUP($G77,'[1]Product Cost'!$L:$L,'[1]Product Cost'!$O:$O)</f>
        <v>8662605</v>
      </c>
      <c r="K77" s="9" t="str">
        <f>_xlfn.XLOOKUP($G77,'[1]Product Cost'!$L:$L,'[1]Product Cost'!$P:$P)</f>
        <v>1300UN</v>
      </c>
      <c r="L77" s="71">
        <f>_xlfn.XLOOKUP($G77,'[1]Product Cost'!$L:$L,'[1]Product Cost'!$Q:$Q)</f>
        <v>1300</v>
      </c>
      <c r="M77" s="9" t="str">
        <f>_xlfn.XLOOKUP($G77,'[1]Product Cost'!$L:$L,'[1]Product Cost'!$R:$R)</f>
        <v>UN</v>
      </c>
      <c r="N77" s="72">
        <f>_xlfn.XLOOKUP($G77,'[1]Product Cost'!$L:$L,'[1]Product Cost'!$S:$S)</f>
        <v>78.12</v>
      </c>
      <c r="O77" s="73">
        <f>_xlfn.XLOOKUP($G77,'[1]Product Cost'!$L:$L,'[1]Product Cost'!$T:$T)</f>
        <v>6.0092307692307695E-2</v>
      </c>
      <c r="P77" s="12" t="s">
        <v>200</v>
      </c>
      <c r="R77" s="2" t="str">
        <f>IF(AND(S77="",T77="",U77="",V77="",W77="",X77="",Y77="",Z77="",AA77=""),"","X")</f>
        <v/>
      </c>
      <c r="S77" s="2" t="str">
        <f>IFERROR(VLOOKUP(G77,'Syrup Mixture'!D:D,1,FALSE),"")</f>
        <v/>
      </c>
      <c r="T77" s="2" t="str">
        <f>IFERROR(VLOOKUP(G77,'Premade Toppings'!D:D,1,FALSE),"")</f>
        <v/>
      </c>
      <c r="U77" s="2" t="str">
        <f>IFERROR(VLOOKUP(G77,'Fresh Brewed Tea'!D:D,1,FALSE),"")</f>
        <v/>
      </c>
      <c r="V77" s="2" t="str">
        <f>IFERROR(VLOOKUP(G77,'Milk Tea'!D:D,1,FALSE),"")</f>
        <v/>
      </c>
      <c r="W77" s="2" t="str">
        <f>IFERROR(VLOOKUP(G77,'Signature COLD'!D:D,1,FALSE),"")</f>
        <v/>
      </c>
      <c r="X77" s="2" t="str">
        <f>IFERROR(VLOOKUP(G77,'Signature HOT'!D:D,1,FALSE),"")</f>
        <v/>
      </c>
      <c r="Y77" s="2" t="str">
        <f>IFERROR(VLOOKUP(G77,'Popping Soda'!D:D,1,FALSE),"")</f>
        <v/>
      </c>
      <c r="Z77" s="2" t="str">
        <f>IFERROR(VLOOKUP(G77,Slush!D:D,1,FALSE),"")</f>
        <v/>
      </c>
      <c r="AA77" s="2" t="str">
        <f>IFERROR(VLOOKUP(G77,Toppings!C:C,1,FALSE),"")</f>
        <v/>
      </c>
    </row>
    <row r="78" spans="2:27" ht="18.75" customHeight="1" x14ac:dyDescent="0.35">
      <c r="B78" s="47"/>
      <c r="C78" s="47"/>
      <c r="D78" s="47"/>
      <c r="E78" s="47" t="str">
        <f>IFERROR(VLOOKUP(L78,'[2]GFS EFFECTIVE 05-15-2023'!$C:$AL,22,FALSE),"")</f>
        <v/>
      </c>
      <c r="F78" s="80" t="s">
        <v>205</v>
      </c>
      <c r="G78" s="81"/>
      <c r="H78" s="81"/>
      <c r="I78" s="82"/>
      <c r="J78" s="82" t="s">
        <v>10</v>
      </c>
      <c r="K78" s="82"/>
      <c r="L78" s="82"/>
      <c r="M78" s="82"/>
      <c r="N78" s="82"/>
      <c r="O78" s="83"/>
      <c r="P78" s="84"/>
      <c r="R78" s="14" t="str">
        <f t="shared" ref="R78" si="9">IF(AND(S78="",T78="",U78="",V78="",W78="",X78="",Y78="",Z78="",AA78=""),"","X")</f>
        <v/>
      </c>
      <c r="S78" s="14" t="str">
        <f>IFERROR(VLOOKUP(G78,'Syrup Mixture'!D:D,1,FALSE),"")</f>
        <v/>
      </c>
      <c r="T78" s="14" t="str">
        <f>IFERROR(VLOOKUP(G78,'Premade Toppings'!D:D,1,FALSE),"")</f>
        <v/>
      </c>
      <c r="U78" s="14" t="str">
        <f>IFERROR(VLOOKUP(G78,'Fresh Brewed Tea'!D:D,1,FALSE),"")</f>
        <v/>
      </c>
      <c r="V78" s="14" t="str">
        <f>IFERROR(VLOOKUP(G78,'Milk Tea'!D:D,1,FALSE),"")</f>
        <v/>
      </c>
      <c r="W78" s="14" t="str">
        <f>IFERROR(VLOOKUP(G78,'Signature COLD'!D:D,1,FALSE),"")</f>
        <v/>
      </c>
      <c r="X78" s="14" t="str">
        <f>IFERROR(VLOOKUP(G78,'Signature HOT'!D:D,1,FALSE),"")</f>
        <v/>
      </c>
      <c r="Y78" s="14" t="str">
        <f>IFERROR(VLOOKUP(G78,'Popping Soda'!D:D,1,FALSE),"")</f>
        <v/>
      </c>
      <c r="Z78" s="14" t="str">
        <f>IFERROR(VLOOKUP(G78,Slush!D:D,1,FALSE),"")</f>
        <v/>
      </c>
      <c r="AA78" s="14" t="str">
        <f>IFERROR(VLOOKUP(G78,Toppings!C:C,1,FALSE),"")</f>
        <v/>
      </c>
    </row>
    <row r="79" spans="2:27" ht="15" customHeight="1" x14ac:dyDescent="0.3">
      <c r="B79" s="47"/>
      <c r="C79" s="47"/>
      <c r="D79" s="47"/>
      <c r="E79" s="47" t="str">
        <f>IFERROR(VLOOKUP(L79,'[2]GFS EFFECTIVE 05-15-2023'!$C:$AL,22,FALSE),"")</f>
        <v/>
      </c>
      <c r="F79" s="11" t="str">
        <f>_xlfn.XLOOKUP($G79,'[1]Product Cost'!$L:$L,'[1]Product Cost'!$K:$K)</f>
        <v>N/A</v>
      </c>
      <c r="G79" s="55" t="s">
        <v>135</v>
      </c>
      <c r="H79" s="9" t="str">
        <f>_xlfn.XLOOKUP($G79,'[1]Product Cost'!$L:$L,'[1]Product Cost'!$M:$M)</f>
        <v>GENERAL MILLS</v>
      </c>
      <c r="I79" s="9" t="str">
        <f>_xlfn.XLOOKUP($G79,'[1]Product Cost'!$L:$L,'[1]Product Cost'!$N:$N)</f>
        <v>WALMART/GFS</v>
      </c>
      <c r="J79" s="9" t="str">
        <f>_xlfn.XLOOKUP($G79,'[1]Product Cost'!$L:$L,'[1]Product Cost'!$O:$O)</f>
        <v>N/A</v>
      </c>
      <c r="K79" s="9">
        <f>_xlfn.XLOOKUP($G79,'[1]Product Cost'!$L:$L,'[1]Product Cost'!$P:$P)</f>
        <v>0</v>
      </c>
      <c r="L79" s="71">
        <f>_xlfn.XLOOKUP($G79,'[1]Product Cost'!$L:$L,'[1]Product Cost'!$Q:$Q)</f>
        <v>0</v>
      </c>
      <c r="M79" s="9" t="str">
        <f>_xlfn.XLOOKUP($G79,'[1]Product Cost'!$L:$L,'[1]Product Cost'!$R:$R)</f>
        <v>g</v>
      </c>
      <c r="N79" s="72">
        <f>_xlfn.XLOOKUP($G79,'[1]Product Cost'!$L:$L,'[1]Product Cost'!$S:$S)</f>
        <v>0</v>
      </c>
      <c r="O79" s="73">
        <f>_xlfn.XLOOKUP($G79,'[1]Product Cost'!$L:$L,'[1]Product Cost'!$T:$T)</f>
        <v>0</v>
      </c>
      <c r="P79" s="52" t="s">
        <v>204</v>
      </c>
      <c r="R79" s="2" t="str">
        <f>IF(AND(S79="",T79="",U79="",V79="",W79="",X79="",Y79="",Z79="",AA79=""),"","X")</f>
        <v/>
      </c>
      <c r="S79" s="2" t="str">
        <f>IFERROR(VLOOKUP(G79,'Syrup Mixture'!D:D,1,FALSE),"")</f>
        <v/>
      </c>
      <c r="T79" s="2" t="str">
        <f>IFERROR(VLOOKUP(G79,'Premade Toppings'!D:D,1,FALSE),"")</f>
        <v/>
      </c>
      <c r="U79" s="2" t="str">
        <f>IFERROR(VLOOKUP(G79,'Fresh Brewed Tea'!D:D,1,FALSE),"")</f>
        <v/>
      </c>
      <c r="V79" s="2" t="str">
        <f>IFERROR(VLOOKUP(G79,'Milk Tea'!D:D,1,FALSE),"")</f>
        <v/>
      </c>
      <c r="W79" s="2" t="str">
        <f>IFERROR(VLOOKUP(G79,'Signature COLD'!D:D,1,FALSE),"")</f>
        <v/>
      </c>
      <c r="X79" s="2" t="str">
        <f>IFERROR(VLOOKUP(G79,'Signature HOT'!D:D,1,FALSE),"")</f>
        <v/>
      </c>
      <c r="Y79" s="2" t="str">
        <f>IFERROR(VLOOKUP(G79,'Popping Soda'!D:D,1,FALSE),"")</f>
        <v/>
      </c>
      <c r="Z79" s="2" t="str">
        <f>IFERROR(VLOOKUP(G79,Slush!D:D,1,FALSE),"")</f>
        <v/>
      </c>
      <c r="AA79" s="2" t="str">
        <f>IFERROR(VLOOKUP(G79,Toppings!C:C,1,FALSE),"")</f>
        <v/>
      </c>
    </row>
    <row r="80" spans="2:27" ht="15" customHeight="1" x14ac:dyDescent="0.3">
      <c r="B80" s="47"/>
      <c r="C80" s="47"/>
      <c r="D80" s="47"/>
      <c r="E80" s="47" t="str">
        <f>IFERROR(VLOOKUP(L80,'[2]GFS EFFECTIVE 05-15-2023'!$C:$AL,22,FALSE),"")</f>
        <v/>
      </c>
      <c r="F80" s="11" t="str">
        <f>_xlfn.XLOOKUP($G80,'[1]Product Cost'!$L:$L,'[1]Product Cost'!$K:$K)</f>
        <v>N/A</v>
      </c>
      <c r="G80" s="52" t="s">
        <v>134</v>
      </c>
      <c r="H80" s="9" t="str">
        <f>_xlfn.XLOOKUP($G80,'[1]Product Cost'!$L:$L,'[1]Product Cost'!$M:$M)</f>
        <v>GENERAL MILLS</v>
      </c>
      <c r="I80" s="9" t="str">
        <f>_xlfn.XLOOKUP($G80,'[1]Product Cost'!$L:$L,'[1]Product Cost'!$N:$N)</f>
        <v>WALMART/GFS</v>
      </c>
      <c r="J80" s="9" t="str">
        <f>_xlfn.XLOOKUP($G80,'[1]Product Cost'!$L:$L,'[1]Product Cost'!$O:$O)</f>
        <v>N/A</v>
      </c>
      <c r="K80" s="9">
        <f>_xlfn.XLOOKUP($G80,'[1]Product Cost'!$L:$L,'[1]Product Cost'!$P:$P)</f>
        <v>0</v>
      </c>
      <c r="L80" s="71">
        <f>_xlfn.XLOOKUP($G80,'[1]Product Cost'!$L:$L,'[1]Product Cost'!$Q:$Q)</f>
        <v>0</v>
      </c>
      <c r="M80" s="9" t="str">
        <f>_xlfn.XLOOKUP($G80,'[1]Product Cost'!$L:$L,'[1]Product Cost'!$R:$R)</f>
        <v>g</v>
      </c>
      <c r="N80" s="72">
        <f>_xlfn.XLOOKUP($G80,'[1]Product Cost'!$L:$L,'[1]Product Cost'!$S:$S)</f>
        <v>0</v>
      </c>
      <c r="O80" s="73">
        <f>_xlfn.XLOOKUP($G80,'[1]Product Cost'!$L:$L,'[1]Product Cost'!$T:$T)</f>
        <v>0</v>
      </c>
      <c r="P80" s="52" t="s">
        <v>204</v>
      </c>
      <c r="R80" s="2" t="str">
        <f>IF(AND(S80="",T80="",U80="",V80="",W80="",X80="",Y80="",Z80="",AA80=""),"","X")</f>
        <v/>
      </c>
      <c r="S80" s="2" t="str">
        <f>IFERROR(VLOOKUP(G80,'Syrup Mixture'!D:D,1,FALSE),"")</f>
        <v/>
      </c>
      <c r="T80" s="2" t="str">
        <f>IFERROR(VLOOKUP(G80,'Premade Toppings'!D:D,1,FALSE),"")</f>
        <v/>
      </c>
      <c r="U80" s="2" t="str">
        <f>IFERROR(VLOOKUP(G80,'Fresh Brewed Tea'!D:D,1,FALSE),"")</f>
        <v/>
      </c>
      <c r="V80" s="2" t="str">
        <f>IFERROR(VLOOKUP(G80,'Milk Tea'!D:D,1,FALSE),"")</f>
        <v/>
      </c>
      <c r="W80" s="2" t="str">
        <f>IFERROR(VLOOKUP(G80,'Signature COLD'!D:D,1,FALSE),"")</f>
        <v/>
      </c>
      <c r="X80" s="2" t="str">
        <f>IFERROR(VLOOKUP(G80,'Signature HOT'!D:D,1,FALSE),"")</f>
        <v/>
      </c>
      <c r="Y80" s="2" t="str">
        <f>IFERROR(VLOOKUP(G80,'Popping Soda'!D:D,1,FALSE),"")</f>
        <v/>
      </c>
      <c r="Z80" s="2" t="str">
        <f>IFERROR(VLOOKUP(G80,Slush!D:D,1,FALSE),"")</f>
        <v/>
      </c>
      <c r="AA80" s="2" t="str">
        <f>IFERROR(VLOOKUP(G80,Toppings!C:C,1,FALSE),"")</f>
        <v/>
      </c>
    </row>
    <row r="81" spans="2:27" x14ac:dyDescent="0.3">
      <c r="B81" s="47"/>
      <c r="C81" s="47"/>
      <c r="D81" s="47"/>
      <c r="E81" s="47" t="str">
        <f>IFERROR(VLOOKUP(L81,'[2]GFS EFFECTIVE 05-15-2023'!$C:$AL,22,FALSE),"")</f>
        <v/>
      </c>
      <c r="F81" s="88" t="str">
        <f>_xlfn.XLOOKUP($G81,'[1]Product Cost'!$L:$L,'[1]Product Cost'!$K:$K)</f>
        <v>H001001-QT</v>
      </c>
      <c r="G81" s="89" t="s">
        <v>68</v>
      </c>
      <c r="H81" s="90" t="str">
        <f>_xlfn.XLOOKUP($G81,'[1]Product Cost'!$L:$L,'[1]Product Cost'!$M:$M)</f>
        <v>YOGEN FRUZ GROUP (QUALITEA)</v>
      </c>
      <c r="I81" s="90" t="str">
        <f>_xlfn.XLOOKUP($G81,'[1]Product Cost'!$L:$L,'[1]Product Cost'!$N:$N)</f>
        <v>QUALITEAS</v>
      </c>
      <c r="J81" s="90" t="str">
        <f>_xlfn.XLOOKUP($G81,'[1]Product Cost'!$L:$L,'[1]Product Cost'!$O:$O)</f>
        <v>H001001-QT</v>
      </c>
      <c r="K81" s="90" t="str">
        <f>_xlfn.XLOOKUP($G81,'[1]Product Cost'!$L:$L,'[1]Product Cost'!$P:$P)</f>
        <v>6X3KG</v>
      </c>
      <c r="L81" s="91">
        <f>_xlfn.XLOOKUP($G81,'[1]Product Cost'!$L:$L,'[1]Product Cost'!$Q:$Q)</f>
        <v>18000</v>
      </c>
      <c r="M81" s="90" t="str">
        <f>_xlfn.XLOOKUP($G81,'[1]Product Cost'!$L:$L,'[1]Product Cost'!$R:$R)</f>
        <v>g</v>
      </c>
      <c r="N81" s="92">
        <f>_xlfn.XLOOKUP($G81,'[1]Product Cost'!$L:$L,'[1]Product Cost'!$S:$S)</f>
        <v>110</v>
      </c>
      <c r="O81" s="93">
        <f>_xlfn.XLOOKUP($G81,'[1]Product Cost'!$L:$L,'[1]Product Cost'!$T:$T)</f>
        <v>6.1111111111111114E-3</v>
      </c>
      <c r="P81" s="88" t="s">
        <v>241</v>
      </c>
      <c r="R81" s="2" t="str">
        <f>IF(AND(S81="",T81="",U81="",V81="",W81="",X81="",Y81="",Z81="",AA81=""),"","X")</f>
        <v>X</v>
      </c>
      <c r="S81" s="2" t="str">
        <f>IFERROR(VLOOKUP(G81,'Syrup Mixture'!D:D,1,FALSE),"")</f>
        <v/>
      </c>
      <c r="T81" s="2" t="str">
        <f>IFERROR(VLOOKUP(G81,'Premade Toppings'!D:D,1,FALSE),"")</f>
        <v/>
      </c>
      <c r="U81" s="2" t="str">
        <f>IFERROR(VLOOKUP(G81,'Fresh Brewed Tea'!D:D,1,FALSE),"")</f>
        <v/>
      </c>
      <c r="V81" s="2" t="str">
        <f>IFERROR(VLOOKUP(G81,'Milk Tea'!D:D,1,FALSE),"")</f>
        <v/>
      </c>
      <c r="W81" s="2" t="str">
        <f>IFERROR(VLOOKUP(G81,'Signature COLD'!D:D,1,FALSE),"")</f>
        <v/>
      </c>
      <c r="X81" s="2" t="str">
        <f>IFERROR(VLOOKUP(G81,'Signature HOT'!D:D,1,FALSE),"")</f>
        <v/>
      </c>
      <c r="Y81" s="2" t="str">
        <f>IFERROR(VLOOKUP(G81,'Popping Soda'!D:D,1,FALSE),"")</f>
        <v/>
      </c>
      <c r="Z81" s="2" t="str">
        <f>IFERROR(VLOOKUP(G81,Slush!D:D,1,FALSE),"")</f>
        <v/>
      </c>
      <c r="AA81" s="2" t="str">
        <f>IFERROR(VLOOKUP(G81,Toppings!C:C,1,FALSE),"")</f>
        <v>Aloe Vera</v>
      </c>
    </row>
    <row r="82" spans="2:27" ht="18.75" customHeight="1" x14ac:dyDescent="0.35">
      <c r="B82" s="47"/>
      <c r="C82" s="47"/>
      <c r="D82" s="47"/>
      <c r="E82" s="47" t="str">
        <f>IFERROR(VLOOKUP(L82,'[2]GFS EFFECTIVE 05-15-2023'!$C:$AL,22,FALSE),"")</f>
        <v/>
      </c>
      <c r="F82" s="75" t="s">
        <v>131</v>
      </c>
      <c r="G82" s="76"/>
      <c r="H82" s="76"/>
      <c r="I82" s="77"/>
      <c r="J82" s="77" t="s">
        <v>10</v>
      </c>
      <c r="K82" s="77"/>
      <c r="L82" s="77"/>
      <c r="M82" s="77"/>
      <c r="N82" s="77"/>
      <c r="O82" s="78"/>
      <c r="P82" s="79"/>
      <c r="R82" s="14" t="str">
        <f t="shared" si="8"/>
        <v/>
      </c>
      <c r="S82" s="14" t="str">
        <f>IFERROR(VLOOKUP(G82,'Syrup Mixture'!D:D,1,FALSE),"")</f>
        <v/>
      </c>
      <c r="T82" s="14" t="str">
        <f>IFERROR(VLOOKUP(G82,'Premade Toppings'!D:D,1,FALSE),"")</f>
        <v/>
      </c>
      <c r="U82" s="14" t="str">
        <f>IFERROR(VLOOKUP(G82,'Fresh Brewed Tea'!D:D,1,FALSE),"")</f>
        <v/>
      </c>
      <c r="V82" s="14" t="str">
        <f>IFERROR(VLOOKUP(G82,'Milk Tea'!D:D,1,FALSE),"")</f>
        <v/>
      </c>
      <c r="W82" s="14" t="str">
        <f>IFERROR(VLOOKUP(G82,'Signature COLD'!D:D,1,FALSE),"")</f>
        <v/>
      </c>
      <c r="X82" s="14" t="str">
        <f>IFERROR(VLOOKUP(G82,'Signature HOT'!D:D,1,FALSE),"")</f>
        <v/>
      </c>
      <c r="Y82" s="14" t="str">
        <f>IFERROR(VLOOKUP(G82,'Popping Soda'!D:D,1,FALSE),"")</f>
        <v/>
      </c>
      <c r="Z82" s="14" t="str">
        <f>IFERROR(VLOOKUP(G82,Slush!D:D,1,FALSE),"")</f>
        <v/>
      </c>
      <c r="AA82" s="14" t="str">
        <f>IFERROR(VLOOKUP(G82,Toppings!C:C,1,FALSE),"")</f>
        <v/>
      </c>
    </row>
    <row r="83" spans="2:27" x14ac:dyDescent="0.3">
      <c r="B83" s="47"/>
      <c r="C83" s="47"/>
      <c r="D83" s="47"/>
      <c r="E83" s="47" t="str">
        <f>IFERROR(VLOOKUP(L83,'[2]GFS EFFECTIVE 05-15-2023'!$C:$AL,22,FALSE),"")</f>
        <v/>
      </c>
      <c r="F83" s="11" t="e">
        <f>_xlfn.XLOOKUP($G83,'[1]Product Cost'!$L:$L,'[1]Product Cost'!$K:$K)</f>
        <v>#N/A</v>
      </c>
      <c r="G83" s="52" t="str">
        <f>'Syrup Mixture'!$C$6</f>
        <v>Basil Syrup Mixture</v>
      </c>
      <c r="H83" s="9" t="e">
        <f>_xlfn.XLOOKUP($G83,'[1]Product Cost'!$L:$L,'[1]Product Cost'!$M:$M)</f>
        <v>#N/A</v>
      </c>
      <c r="I83" s="9" t="e">
        <f>_xlfn.XLOOKUP($G83,'[1]Product Cost'!$L:$L,'[1]Product Cost'!$N:$N)</f>
        <v>#N/A</v>
      </c>
      <c r="J83" s="9" t="e">
        <f>_xlfn.XLOOKUP($G83,'[1]Product Cost'!$L:$L,'[1]Product Cost'!$O:$O)</f>
        <v>#N/A</v>
      </c>
      <c r="K83" s="9" t="e">
        <f>_xlfn.XLOOKUP($G83,'[1]Product Cost'!$L:$L,'[1]Product Cost'!$P:$P)</f>
        <v>#N/A</v>
      </c>
      <c r="L83" s="71" t="e">
        <f>_xlfn.XLOOKUP($G83,'[1]Product Cost'!$L:$L,'[1]Product Cost'!$Q:$Q)</f>
        <v>#N/A</v>
      </c>
      <c r="M83" s="9" t="e">
        <f>_xlfn.XLOOKUP($G83,'[1]Product Cost'!$L:$L,'[1]Product Cost'!$R:$R)</f>
        <v>#N/A</v>
      </c>
      <c r="N83" s="72" t="e">
        <f>_xlfn.XLOOKUP($G83,'[1]Product Cost'!$L:$L,'[1]Product Cost'!$S:$S)</f>
        <v>#N/A</v>
      </c>
      <c r="O83" s="74">
        <f>'Syrup Mixture'!$J$6</f>
        <v>6.1742857142857146E-3</v>
      </c>
      <c r="P83" s="52"/>
      <c r="R83" s="2" t="str">
        <f t="shared" si="8"/>
        <v>X</v>
      </c>
      <c r="S83" s="2" t="str">
        <f>IFERROR(VLOOKUP(G83,'Syrup Mixture'!D:D,1,FALSE),"")</f>
        <v/>
      </c>
      <c r="T83" s="2" t="str">
        <f>IFERROR(VLOOKUP(G83,'Premade Toppings'!D:D,1,FALSE),"")</f>
        <v/>
      </c>
      <c r="U83" s="2" t="str">
        <f>IFERROR(VLOOKUP(G83,'Fresh Brewed Tea'!D:D,1,FALSE),"")</f>
        <v>Basil Syrup Mixture</v>
      </c>
      <c r="V83" s="2" t="str">
        <f>IFERROR(VLOOKUP(G83,'Milk Tea'!D:D,1,FALSE),"")</f>
        <v/>
      </c>
      <c r="W83" s="2" t="str">
        <f>IFERROR(VLOOKUP(G83,'Signature COLD'!D:D,1,FALSE),"")</f>
        <v/>
      </c>
      <c r="X83" s="2" t="str">
        <f>IFERROR(VLOOKUP(G83,'Signature HOT'!D:D,1,FALSE),"")</f>
        <v/>
      </c>
      <c r="Y83" s="2" t="str">
        <f>IFERROR(VLOOKUP(G83,'Popping Soda'!D:D,1,FALSE),"")</f>
        <v/>
      </c>
      <c r="Z83" s="2" t="str">
        <f>IFERROR(VLOOKUP(G83,Slush!D:D,1,FALSE),"")</f>
        <v/>
      </c>
      <c r="AA83" s="2" t="str">
        <f>IFERROR(VLOOKUP(G83,Toppings!C:C,1,FALSE),"")</f>
        <v/>
      </c>
    </row>
    <row r="84" spans="2:27" x14ac:dyDescent="0.3">
      <c r="B84" s="47"/>
      <c r="C84" s="47"/>
      <c r="D84" s="47"/>
      <c r="E84" s="47" t="str">
        <f>IFERROR(VLOOKUP(L84,'[2]GFS EFFECTIVE 05-15-2023'!$C:$AL,22,FALSE),"")</f>
        <v/>
      </c>
      <c r="F84" s="11" t="e">
        <f>_xlfn.XLOOKUP($G84,'[1]Product Cost'!$L:$L,'[1]Product Cost'!$K:$K)</f>
        <v>#N/A</v>
      </c>
      <c r="G84" s="52" t="str">
        <f>'Syrup Mixture'!$C$16</f>
        <v>Cherry Syrup Mixture</v>
      </c>
      <c r="H84" s="9" t="e">
        <f>_xlfn.XLOOKUP($G84,'[1]Product Cost'!$L:$L,'[1]Product Cost'!$M:$M)</f>
        <v>#N/A</v>
      </c>
      <c r="I84" s="9" t="e">
        <f>_xlfn.XLOOKUP($G84,'[1]Product Cost'!$L:$L,'[1]Product Cost'!$N:$N)</f>
        <v>#N/A</v>
      </c>
      <c r="J84" s="9" t="e">
        <f>_xlfn.XLOOKUP($G84,'[1]Product Cost'!$L:$L,'[1]Product Cost'!$O:$O)</f>
        <v>#N/A</v>
      </c>
      <c r="K84" s="9" t="e">
        <f>_xlfn.XLOOKUP($G84,'[1]Product Cost'!$L:$L,'[1]Product Cost'!$P:$P)</f>
        <v>#N/A</v>
      </c>
      <c r="L84" s="71" t="e">
        <f>_xlfn.XLOOKUP($G84,'[1]Product Cost'!$L:$L,'[1]Product Cost'!$Q:$Q)</f>
        <v>#N/A</v>
      </c>
      <c r="M84" s="9" t="e">
        <f>_xlfn.XLOOKUP($G84,'[1]Product Cost'!$L:$L,'[1]Product Cost'!$R:$R)</f>
        <v>#N/A</v>
      </c>
      <c r="N84" s="72" t="e">
        <f>_xlfn.XLOOKUP($G84,'[1]Product Cost'!$L:$L,'[1]Product Cost'!$S:$S)</f>
        <v>#N/A</v>
      </c>
      <c r="O84" s="74">
        <f>'Syrup Mixture'!$J$16</f>
        <v>5.7906499999999996E-3</v>
      </c>
      <c r="P84" s="52"/>
      <c r="R84" s="2" t="str">
        <f t="shared" si="8"/>
        <v>X</v>
      </c>
      <c r="S84" s="2" t="str">
        <f>IFERROR(VLOOKUP(G84,'Syrup Mixture'!D:D,1,FALSE),"")</f>
        <v/>
      </c>
      <c r="T84" s="2" t="str">
        <f>IFERROR(VLOOKUP(G84,'Premade Toppings'!D:D,1,FALSE),"")</f>
        <v/>
      </c>
      <c r="U84" s="2" t="str">
        <f>IFERROR(VLOOKUP(G84,'Fresh Brewed Tea'!D:D,1,FALSE),"")</f>
        <v/>
      </c>
      <c r="V84" s="2" t="str">
        <f>IFERROR(VLOOKUP(G84,'Milk Tea'!D:D,1,FALSE),"")</f>
        <v/>
      </c>
      <c r="W84" s="2" t="str">
        <f>IFERROR(VLOOKUP(G84,'Signature COLD'!D:D,1,FALSE),"")</f>
        <v>Cherry Syrup Mixture</v>
      </c>
      <c r="X84" s="2" t="str">
        <f>IFERROR(VLOOKUP(G84,'Signature HOT'!D:D,1,FALSE),"")</f>
        <v/>
      </c>
      <c r="Y84" s="2" t="str">
        <f>IFERROR(VLOOKUP(G84,'Popping Soda'!D:D,1,FALSE),"")</f>
        <v/>
      </c>
      <c r="Z84" s="2" t="str">
        <f>IFERROR(VLOOKUP(G84,Slush!D:D,1,FALSE),"")</f>
        <v/>
      </c>
      <c r="AA84" s="2" t="str">
        <f>IFERROR(VLOOKUP(G84,Toppings!C:C,1,FALSE),"")</f>
        <v/>
      </c>
    </row>
    <row r="85" spans="2:27" x14ac:dyDescent="0.3">
      <c r="B85" s="47"/>
      <c r="C85" s="47"/>
      <c r="D85" s="47"/>
      <c r="E85" s="47" t="str">
        <f>IFERROR(VLOOKUP(L85,'[2]GFS EFFECTIVE 05-15-2023'!$C:$AL,22,FALSE),"")</f>
        <v/>
      </c>
      <c r="F85" s="11" t="e">
        <f>_xlfn.XLOOKUP($G85,'[1]Product Cost'!$L:$L,'[1]Product Cost'!$K:$K)</f>
        <v>#N/A</v>
      </c>
      <c r="G85" s="52" t="str">
        <f>'Syrup Mixture'!$C$26</f>
        <v>Matcha Mixture</v>
      </c>
      <c r="H85" s="9" t="e">
        <f>_xlfn.XLOOKUP($G85,'[1]Product Cost'!$L:$L,'[1]Product Cost'!$M:$M)</f>
        <v>#N/A</v>
      </c>
      <c r="I85" s="9" t="e">
        <f>_xlfn.XLOOKUP($G85,'[1]Product Cost'!$L:$L,'[1]Product Cost'!$N:$N)</f>
        <v>#N/A</v>
      </c>
      <c r="J85" s="9" t="e">
        <f>_xlfn.XLOOKUP($G85,'[1]Product Cost'!$L:$L,'[1]Product Cost'!$O:$O)</f>
        <v>#N/A</v>
      </c>
      <c r="K85" s="9" t="e">
        <f>_xlfn.XLOOKUP($G85,'[1]Product Cost'!$L:$L,'[1]Product Cost'!$P:$P)</f>
        <v>#N/A</v>
      </c>
      <c r="L85" s="71" t="e">
        <f>_xlfn.XLOOKUP($G85,'[1]Product Cost'!$L:$L,'[1]Product Cost'!$Q:$Q)</f>
        <v>#N/A</v>
      </c>
      <c r="M85" s="9" t="e">
        <f>_xlfn.XLOOKUP($G85,'[1]Product Cost'!$L:$L,'[1]Product Cost'!$R:$R)</f>
        <v>#N/A</v>
      </c>
      <c r="N85" s="72" t="e">
        <f>_xlfn.XLOOKUP($G85,'[1]Product Cost'!$L:$L,'[1]Product Cost'!$S:$S)</f>
        <v>#N/A</v>
      </c>
      <c r="O85" s="74">
        <f>'Syrup Mixture'!$J$26</f>
        <v>1.5691747572815534E-3</v>
      </c>
      <c r="P85" s="52"/>
      <c r="R85" s="2" t="str">
        <f t="shared" si="8"/>
        <v/>
      </c>
      <c r="S85" s="2" t="str">
        <f>IFERROR(VLOOKUP(G85,'Syrup Mixture'!D:D,1,FALSE),"")</f>
        <v/>
      </c>
      <c r="T85" s="2" t="str">
        <f>IFERROR(VLOOKUP(G85,'Premade Toppings'!D:D,1,FALSE),"")</f>
        <v/>
      </c>
      <c r="U85" s="2" t="str">
        <f>IFERROR(VLOOKUP(G85,'Fresh Brewed Tea'!D:D,1,FALSE),"")</f>
        <v/>
      </c>
      <c r="V85" s="2" t="str">
        <f>IFERROR(VLOOKUP(G85,'Milk Tea'!D:D,1,FALSE),"")</f>
        <v/>
      </c>
      <c r="W85" s="2" t="str">
        <f>IFERROR(VLOOKUP(G85,'Signature COLD'!D:D,1,FALSE),"")</f>
        <v/>
      </c>
      <c r="X85" s="2" t="str">
        <f>IFERROR(VLOOKUP(G85,'Signature HOT'!D:D,1,FALSE),"")</f>
        <v/>
      </c>
      <c r="Y85" s="2" t="str">
        <f>IFERROR(VLOOKUP(G85,'Popping Soda'!D:D,1,FALSE),"")</f>
        <v/>
      </c>
      <c r="Z85" s="2" t="str">
        <f>IFERROR(VLOOKUP(G85,Slush!D:D,1,FALSE),"")</f>
        <v/>
      </c>
      <c r="AA85" s="2" t="str">
        <f>IFERROR(VLOOKUP(G85,Toppings!C:C,1,FALSE),"")</f>
        <v/>
      </c>
    </row>
    <row r="86" spans="2:27" x14ac:dyDescent="0.3">
      <c r="B86" s="47"/>
      <c r="C86" s="47"/>
      <c r="D86" s="47"/>
      <c r="E86" s="47" t="str">
        <f>IFERROR(VLOOKUP(L86,'[2]GFS EFFECTIVE 05-15-2023'!$C:$AL,22,FALSE),"")</f>
        <v/>
      </c>
      <c r="F86" s="11" t="e">
        <f>_xlfn.XLOOKUP($G86,'[1]Product Cost'!$L:$L,'[1]Product Cost'!$K:$K)</f>
        <v>#N/A</v>
      </c>
      <c r="G86" s="52" t="str">
        <f>'Syrup Mixture'!$C$36</f>
        <v>Ocean Mixture</v>
      </c>
      <c r="H86" s="9" t="e">
        <f>_xlfn.XLOOKUP($G86,'[1]Product Cost'!$L:$L,'[1]Product Cost'!$M:$M)</f>
        <v>#N/A</v>
      </c>
      <c r="I86" s="9" t="e">
        <f>_xlfn.XLOOKUP($G86,'[1]Product Cost'!$L:$L,'[1]Product Cost'!$N:$N)</f>
        <v>#N/A</v>
      </c>
      <c r="J86" s="9" t="e">
        <f>_xlfn.XLOOKUP($G86,'[1]Product Cost'!$L:$L,'[1]Product Cost'!$O:$O)</f>
        <v>#N/A</v>
      </c>
      <c r="K86" s="9" t="e">
        <f>_xlfn.XLOOKUP($G86,'[1]Product Cost'!$L:$L,'[1]Product Cost'!$P:$P)</f>
        <v>#N/A</v>
      </c>
      <c r="L86" s="71" t="e">
        <f>_xlfn.XLOOKUP($G86,'[1]Product Cost'!$L:$L,'[1]Product Cost'!$Q:$Q)</f>
        <v>#N/A</v>
      </c>
      <c r="M86" s="9" t="e">
        <f>_xlfn.XLOOKUP($G86,'[1]Product Cost'!$L:$L,'[1]Product Cost'!$R:$R)</f>
        <v>#N/A</v>
      </c>
      <c r="N86" s="72" t="e">
        <f>_xlfn.XLOOKUP($G86,'[1]Product Cost'!$L:$L,'[1]Product Cost'!$S:$S)</f>
        <v>#N/A</v>
      </c>
      <c r="O86" s="74">
        <f>'Syrup Mixture'!$J$36</f>
        <v>7.2583279517812946E-3</v>
      </c>
      <c r="P86" s="52"/>
      <c r="R86" s="2" t="str">
        <f t="shared" si="8"/>
        <v/>
      </c>
      <c r="S86" s="2" t="str">
        <f>IFERROR(VLOOKUP(G86,'Syrup Mixture'!D:D,1,FALSE),"")</f>
        <v/>
      </c>
      <c r="T86" s="2" t="str">
        <f>IFERROR(VLOOKUP(G86,'Premade Toppings'!D:D,1,FALSE),"")</f>
        <v/>
      </c>
      <c r="U86" s="2" t="str">
        <f>IFERROR(VLOOKUP(G86,'Fresh Brewed Tea'!D:D,1,FALSE),"")</f>
        <v/>
      </c>
      <c r="V86" s="2" t="str">
        <f>IFERROR(VLOOKUP(G86,'Milk Tea'!D:D,1,FALSE),"")</f>
        <v/>
      </c>
      <c r="W86" s="2" t="str">
        <f>IFERROR(VLOOKUP(G86,'Signature COLD'!D:D,1,FALSE),"")</f>
        <v/>
      </c>
      <c r="X86" s="2" t="str">
        <f>IFERROR(VLOOKUP(G86,'Signature HOT'!D:D,1,FALSE),"")</f>
        <v/>
      </c>
      <c r="Y86" s="2" t="str">
        <f>IFERROR(VLOOKUP(G86,'Popping Soda'!D:D,1,FALSE),"")</f>
        <v/>
      </c>
      <c r="Z86" s="2" t="str">
        <f>IFERROR(VLOOKUP(G86,Slush!D:D,1,FALSE),"")</f>
        <v/>
      </c>
      <c r="AA86" s="2" t="str">
        <f>IFERROR(VLOOKUP(G86,Toppings!C:C,1,FALSE),"")</f>
        <v/>
      </c>
    </row>
    <row r="87" spans="2:27" x14ac:dyDescent="0.3">
      <c r="B87" s="47"/>
      <c r="C87" s="47"/>
      <c r="D87" s="47"/>
      <c r="E87" s="47" t="str">
        <f>IFERROR(VLOOKUP(L87,'[2]GFS EFFECTIVE 05-15-2023'!$C:$AL,22,FALSE),"")</f>
        <v/>
      </c>
      <c r="F87" s="11" t="e">
        <f>_xlfn.XLOOKUP($G87,'[1]Product Cost'!$L:$L,'[1]Product Cost'!$K:$K)</f>
        <v>#N/A</v>
      </c>
      <c r="G87" s="52" t="str">
        <f>'Syrup Mixture'!$C$46</f>
        <v>Pumpkin Spice Sauce Mixture</v>
      </c>
      <c r="H87" s="9" t="e">
        <f>_xlfn.XLOOKUP($G87,'[1]Product Cost'!$L:$L,'[1]Product Cost'!$M:$M)</f>
        <v>#N/A</v>
      </c>
      <c r="I87" s="9" t="e">
        <f>_xlfn.XLOOKUP($G87,'[1]Product Cost'!$L:$L,'[1]Product Cost'!$N:$N)</f>
        <v>#N/A</v>
      </c>
      <c r="J87" s="9" t="e">
        <f>_xlfn.XLOOKUP($G87,'[1]Product Cost'!$L:$L,'[1]Product Cost'!$O:$O)</f>
        <v>#N/A</v>
      </c>
      <c r="K87" s="9" t="e">
        <f>_xlfn.XLOOKUP($G87,'[1]Product Cost'!$L:$L,'[1]Product Cost'!$P:$P)</f>
        <v>#N/A</v>
      </c>
      <c r="L87" s="71" t="e">
        <f>_xlfn.XLOOKUP($G87,'[1]Product Cost'!$L:$L,'[1]Product Cost'!$Q:$Q)</f>
        <v>#N/A</v>
      </c>
      <c r="M87" s="9" t="e">
        <f>_xlfn.XLOOKUP($G87,'[1]Product Cost'!$L:$L,'[1]Product Cost'!$R:$R)</f>
        <v>#N/A</v>
      </c>
      <c r="N87" s="72" t="e">
        <f>_xlfn.XLOOKUP($G87,'[1]Product Cost'!$L:$L,'[1]Product Cost'!$S:$S)</f>
        <v>#N/A</v>
      </c>
      <c r="O87" s="74">
        <f>'Syrup Mixture'!$J$46</f>
        <v>5.1381759110679451E-3</v>
      </c>
      <c r="P87" s="52"/>
      <c r="R87" s="2" t="str">
        <f t="shared" ref="R87" si="10">IF(AND(S87="",T87="",U87="",V87="",W87="",X87="",Y87="",Z87="",AA87=""),"","X")</f>
        <v>X</v>
      </c>
      <c r="S87" s="2" t="str">
        <f>IFERROR(VLOOKUP(G87,'Syrup Mixture'!D:D,1,FALSE),"")</f>
        <v/>
      </c>
      <c r="T87" s="2" t="str">
        <f>IFERROR(VLOOKUP(G87,'Premade Toppings'!D:D,1,FALSE),"")</f>
        <v/>
      </c>
      <c r="U87" s="2" t="str">
        <f>IFERROR(VLOOKUP(G87,'Fresh Brewed Tea'!D:D,1,FALSE),"")</f>
        <v/>
      </c>
      <c r="V87" s="2" t="str">
        <f>IFERROR(VLOOKUP(G87,'Milk Tea'!D:D,1,FALSE),"")</f>
        <v/>
      </c>
      <c r="W87" s="2" t="str">
        <f>IFERROR(VLOOKUP(G87,'Signature COLD'!D:D,1,FALSE),"")</f>
        <v>Pumpkin SpIce Sauce Mixture</v>
      </c>
      <c r="X87" s="2" t="str">
        <f>IFERROR(VLOOKUP(G87,'Signature HOT'!D:D,1,FALSE),"")</f>
        <v>Pumpkin SpIce Sauce Mixture</v>
      </c>
      <c r="Y87" s="2" t="str">
        <f>IFERROR(VLOOKUP(G87,'Popping Soda'!D:D,1,FALSE),"")</f>
        <v/>
      </c>
      <c r="Z87" s="2" t="str">
        <f>IFERROR(VLOOKUP(G87,Slush!D:D,1,FALSE),"")</f>
        <v/>
      </c>
      <c r="AA87" s="2" t="str">
        <f>IFERROR(VLOOKUP(G87,Toppings!C:C,1,FALSE),"")</f>
        <v/>
      </c>
    </row>
    <row r="88" spans="2:27" x14ac:dyDescent="0.3">
      <c r="B88" s="47"/>
      <c r="C88" s="47"/>
      <c r="D88" s="47"/>
      <c r="E88" s="47" t="str">
        <f>IFERROR(VLOOKUP(L88,'[2]GFS EFFECTIVE 05-15-2023'!$C:$AL,22,FALSE),"")</f>
        <v/>
      </c>
      <c r="F88" s="11" t="e">
        <f>_xlfn.XLOOKUP($G88,'[1]Product Cost'!$L:$L,'[1]Product Cost'!$K:$K)</f>
        <v>#N/A</v>
      </c>
      <c r="G88" s="52" t="str">
        <f>'Syrup Mixture'!$C$56</f>
        <v>Raspberry Sauce Mixture</v>
      </c>
      <c r="H88" s="9" t="e">
        <f>_xlfn.XLOOKUP($G88,'[1]Product Cost'!$L:$L,'[1]Product Cost'!$M:$M)</f>
        <v>#N/A</v>
      </c>
      <c r="I88" s="9" t="e">
        <f>_xlfn.XLOOKUP($G88,'[1]Product Cost'!$L:$L,'[1]Product Cost'!$N:$N)</f>
        <v>#N/A</v>
      </c>
      <c r="J88" s="9" t="e">
        <f>_xlfn.XLOOKUP($G88,'[1]Product Cost'!$L:$L,'[1]Product Cost'!$O:$O)</f>
        <v>#N/A</v>
      </c>
      <c r="K88" s="9" t="e">
        <f>_xlfn.XLOOKUP($G88,'[1]Product Cost'!$L:$L,'[1]Product Cost'!$P:$P)</f>
        <v>#N/A</v>
      </c>
      <c r="L88" s="71" t="e">
        <f>_xlfn.XLOOKUP($G88,'[1]Product Cost'!$L:$L,'[1]Product Cost'!$Q:$Q)</f>
        <v>#N/A</v>
      </c>
      <c r="M88" s="9" t="e">
        <f>_xlfn.XLOOKUP($G88,'[1]Product Cost'!$L:$L,'[1]Product Cost'!$R:$R)</f>
        <v>#N/A</v>
      </c>
      <c r="N88" s="72" t="e">
        <f>_xlfn.XLOOKUP($G88,'[1]Product Cost'!$L:$L,'[1]Product Cost'!$S:$S)</f>
        <v>#N/A</v>
      </c>
      <c r="O88" s="74">
        <f>'Syrup Mixture'!$J$56</f>
        <v>2.7312848484848485E-2</v>
      </c>
      <c r="P88" s="52"/>
      <c r="R88" s="2" t="str">
        <f t="shared" si="8"/>
        <v>X</v>
      </c>
      <c r="S88" s="2" t="str">
        <f>IFERROR(VLOOKUP(G88,'Syrup Mixture'!D:D,1,FALSE),"")</f>
        <v/>
      </c>
      <c r="T88" s="2" t="str">
        <f>IFERROR(VLOOKUP(G88,'Premade Toppings'!D:D,1,FALSE),"")</f>
        <v/>
      </c>
      <c r="U88" s="2" t="str">
        <f>IFERROR(VLOOKUP(G88,'Fresh Brewed Tea'!D:D,1,FALSE),"")</f>
        <v/>
      </c>
      <c r="V88" s="2" t="str">
        <f>IFERROR(VLOOKUP(G88,'Milk Tea'!D:D,1,FALSE),"")</f>
        <v/>
      </c>
      <c r="W88" s="2" t="str">
        <f>IFERROR(VLOOKUP(G88,'Signature COLD'!D:D,1,FALSE),"")</f>
        <v/>
      </c>
      <c r="X88" s="2" t="str">
        <f>IFERROR(VLOOKUP(G88,'Signature HOT'!D:D,1,FALSE),"")</f>
        <v/>
      </c>
      <c r="Y88" s="2" t="str">
        <f>IFERROR(VLOOKUP(G88,'Popping Soda'!D:D,1,FALSE),"")</f>
        <v/>
      </c>
      <c r="Z88" s="2" t="str">
        <f>IFERROR(VLOOKUP(G88,Slush!D:D,1,FALSE),"")</f>
        <v>Raspberry Sauce Mixture</v>
      </c>
      <c r="AA88" s="2" t="str">
        <f>IFERROR(VLOOKUP(G88,Toppings!C:C,1,FALSE),"")</f>
        <v/>
      </c>
    </row>
    <row r="89" spans="2:27" ht="18.75" customHeight="1" x14ac:dyDescent="0.35">
      <c r="B89" s="47"/>
      <c r="C89" s="47"/>
      <c r="D89" s="47"/>
      <c r="E89" s="47" t="str">
        <f>IFERROR(VLOOKUP(L89,'[2]GFS EFFECTIVE 05-15-2023'!$C:$AL,22,FALSE),"")</f>
        <v/>
      </c>
      <c r="F89" s="75" t="s">
        <v>132</v>
      </c>
      <c r="G89" s="76"/>
      <c r="H89" s="76"/>
      <c r="I89" s="77"/>
      <c r="J89" s="77" t="s">
        <v>10</v>
      </c>
      <c r="K89" s="77"/>
      <c r="L89" s="77"/>
      <c r="M89" s="77"/>
      <c r="N89" s="77"/>
      <c r="O89" s="78"/>
      <c r="P89" s="79"/>
      <c r="R89" s="14" t="str">
        <f t="shared" si="8"/>
        <v/>
      </c>
      <c r="S89" s="14" t="str">
        <f>IFERROR(VLOOKUP(G89,'Syrup Mixture'!D:D,1,FALSE),"")</f>
        <v/>
      </c>
      <c r="T89" s="14" t="str">
        <f>IFERROR(VLOOKUP(G89,'Premade Toppings'!D:D,1,FALSE),"")</f>
        <v/>
      </c>
      <c r="U89" s="14" t="str">
        <f>IFERROR(VLOOKUP(G89,'Fresh Brewed Tea'!D:D,1,FALSE),"")</f>
        <v/>
      </c>
      <c r="V89" s="14" t="str">
        <f>IFERROR(VLOOKUP(G89,'Milk Tea'!D:D,1,FALSE),"")</f>
        <v/>
      </c>
      <c r="W89" s="14" t="str">
        <f>IFERROR(VLOOKUP(G89,'Signature COLD'!D:D,1,FALSE),"")</f>
        <v/>
      </c>
      <c r="X89" s="14" t="str">
        <f>IFERROR(VLOOKUP(G89,'Signature HOT'!D:D,1,FALSE),"")</f>
        <v/>
      </c>
      <c r="Y89" s="14" t="str">
        <f>IFERROR(VLOOKUP(G89,'Popping Soda'!D:D,1,FALSE),"")</f>
        <v/>
      </c>
      <c r="Z89" s="14" t="str">
        <f>IFERROR(VLOOKUP(G89,Slush!D:D,1,FALSE),"")</f>
        <v/>
      </c>
      <c r="AA89" s="14" t="str">
        <f>IFERROR(VLOOKUP(G89,Toppings!C:C,1,FALSE),"")</f>
        <v/>
      </c>
    </row>
    <row r="90" spans="2:27" x14ac:dyDescent="0.3">
      <c r="B90" s="47"/>
      <c r="C90" s="47"/>
      <c r="D90" s="47"/>
      <c r="E90" s="47" t="str">
        <f>IFERROR(VLOOKUP(L90,'[2]GFS EFFECTIVE 05-15-2023'!$C:$AL,22,FALSE),"")</f>
        <v/>
      </c>
      <c r="F90" s="11" t="e">
        <f>_xlfn.XLOOKUP($G90,'[1]Product Cost'!$L:$L,'[1]Product Cost'!$K:$K)</f>
        <v>#N/A</v>
      </c>
      <c r="G90" s="12" t="str">
        <f>'Premade Toppings'!$C$6</f>
        <v>Premade Tapioca</v>
      </c>
      <c r="H90" s="9" t="e">
        <f>_xlfn.XLOOKUP($G90,'[1]Product Cost'!$L:$L,'[1]Product Cost'!$M:$M)</f>
        <v>#N/A</v>
      </c>
      <c r="I90" s="9" t="e">
        <f>_xlfn.XLOOKUP($G90,'[1]Product Cost'!$L:$L,'[1]Product Cost'!$N:$N)</f>
        <v>#N/A</v>
      </c>
      <c r="J90" s="9" t="e">
        <f>_xlfn.XLOOKUP($G90,'[1]Product Cost'!$L:$L,'[1]Product Cost'!$O:$O)</f>
        <v>#N/A</v>
      </c>
      <c r="K90" s="9" t="e">
        <f>_xlfn.XLOOKUP($G90,'[1]Product Cost'!$L:$L,'[1]Product Cost'!$P:$P)</f>
        <v>#N/A</v>
      </c>
      <c r="L90" s="71" t="e">
        <f>_xlfn.XLOOKUP($G90,'[1]Product Cost'!$L:$L,'[1]Product Cost'!$Q:$Q)</f>
        <v>#N/A</v>
      </c>
      <c r="M90" s="9" t="e">
        <f>_xlfn.XLOOKUP($G90,'[1]Product Cost'!$L:$L,'[1]Product Cost'!$R:$R)</f>
        <v>#N/A</v>
      </c>
      <c r="N90" s="72" t="e">
        <f>_xlfn.XLOOKUP($G90,'[1]Product Cost'!$L:$L,'[1]Product Cost'!$S:$S)</f>
        <v>#N/A</v>
      </c>
      <c r="O90" s="74">
        <f>'Premade Toppings'!$J$6</f>
        <v>2.068181818181818E-3</v>
      </c>
      <c r="P90" s="12"/>
      <c r="R90" s="2" t="str">
        <f t="shared" si="8"/>
        <v>X</v>
      </c>
      <c r="S90" s="2" t="str">
        <f>IFERROR(VLOOKUP(G90,'Syrup Mixture'!D:D,1,FALSE),"")</f>
        <v/>
      </c>
      <c r="T90" s="2" t="str">
        <f>IFERROR(VLOOKUP(G90,'Premade Toppings'!D:D,1,FALSE),"")</f>
        <v/>
      </c>
      <c r="U90" s="2" t="str">
        <f>IFERROR(VLOOKUP(G90,'Fresh Brewed Tea'!D:D,1,FALSE),"")</f>
        <v/>
      </c>
      <c r="V90" s="2" t="str">
        <f>IFERROR(VLOOKUP(G90,'Milk Tea'!D:D,1,FALSE),"")</f>
        <v>Premade Tapioca</v>
      </c>
      <c r="W90" s="2" t="str">
        <f>IFERROR(VLOOKUP(G90,'Signature COLD'!D:D,1,FALSE),"")</f>
        <v>Premade Tapioca</v>
      </c>
      <c r="X90" s="2" t="str">
        <f>IFERROR(VLOOKUP(G90,'Signature HOT'!D:D,1,FALSE),"")</f>
        <v/>
      </c>
      <c r="Y90" s="2" t="str">
        <f>IFERROR(VLOOKUP(G90,'Popping Soda'!D:D,1,FALSE),"")</f>
        <v/>
      </c>
      <c r="Z90" s="2" t="str">
        <f>IFERROR(VLOOKUP(G90,Slush!D:D,1,FALSE),"")</f>
        <v/>
      </c>
      <c r="AA90" s="2" t="str">
        <f>IFERROR(VLOOKUP(G90,Toppings!C:C,1,FALSE),"")</f>
        <v>Premade Tapioca</v>
      </c>
    </row>
    <row r="91" spans="2:27" x14ac:dyDescent="0.3">
      <c r="B91" s="47"/>
      <c r="C91" s="47"/>
      <c r="D91" s="47"/>
      <c r="E91" s="47" t="str">
        <f>IFERROR(VLOOKUP(L91,'[2]GFS EFFECTIVE 05-15-2023'!$C:$AL,22,FALSE),"")</f>
        <v/>
      </c>
      <c r="F91" s="11" t="e">
        <f>_xlfn.XLOOKUP($G91,'[1]Product Cost'!$L:$L,'[1]Product Cost'!$K:$K)</f>
        <v>#N/A</v>
      </c>
      <c r="G91" s="52" t="str">
        <f>'Premade Toppings'!$C$16</f>
        <v>All For One Boba</v>
      </c>
      <c r="H91" s="9" t="e">
        <f>_xlfn.XLOOKUP($G91,'[1]Product Cost'!$L:$L,'[1]Product Cost'!$M:$M)</f>
        <v>#N/A</v>
      </c>
      <c r="I91" s="9" t="e">
        <f>_xlfn.XLOOKUP($G91,'[1]Product Cost'!$L:$L,'[1]Product Cost'!$N:$N)</f>
        <v>#N/A</v>
      </c>
      <c r="J91" s="9" t="e">
        <f>_xlfn.XLOOKUP($G91,'[1]Product Cost'!$L:$L,'[1]Product Cost'!$O:$O)</f>
        <v>#N/A</v>
      </c>
      <c r="K91" s="9" t="e">
        <f>_xlfn.XLOOKUP($G91,'[1]Product Cost'!$L:$L,'[1]Product Cost'!$P:$P)</f>
        <v>#N/A</v>
      </c>
      <c r="L91" s="71" t="e">
        <f>_xlfn.XLOOKUP($G91,'[1]Product Cost'!$L:$L,'[1]Product Cost'!$Q:$Q)</f>
        <v>#N/A</v>
      </c>
      <c r="M91" s="9" t="e">
        <f>_xlfn.XLOOKUP($G91,'[1]Product Cost'!$L:$L,'[1]Product Cost'!$R:$R)</f>
        <v>#N/A</v>
      </c>
      <c r="N91" s="72" t="e">
        <f>_xlfn.XLOOKUP($G91,'[1]Product Cost'!$L:$L,'[1]Product Cost'!$S:$S)</f>
        <v>#N/A</v>
      </c>
      <c r="O91" s="74">
        <f>'Premade Toppings'!$J$16</f>
        <v>5.539583333333333E-3</v>
      </c>
      <c r="P91" s="52"/>
      <c r="R91" s="2" t="str">
        <f t="shared" ref="R91" si="11">IF(AND(S91="",T91="",U91="",V91="",W91="",X91="",Y91="",Z91="",AA91=""),"","X")</f>
        <v/>
      </c>
      <c r="S91" s="2" t="str">
        <f>IFERROR(VLOOKUP(G91,'Syrup Mixture'!D:D,1,FALSE),"")</f>
        <v/>
      </c>
      <c r="T91" s="2" t="str">
        <f>IFERROR(VLOOKUP(G91,'Premade Toppings'!D:D,1,FALSE),"")</f>
        <v/>
      </c>
      <c r="U91" s="2" t="str">
        <f>IFERROR(VLOOKUP(G91,'Fresh Brewed Tea'!D:D,1,FALSE),"")</f>
        <v/>
      </c>
      <c r="V91" s="2" t="str">
        <f>IFERROR(VLOOKUP(G91,'Milk Tea'!D:D,1,FALSE),"")</f>
        <v/>
      </c>
      <c r="W91" s="2" t="str">
        <f>IFERROR(VLOOKUP(G91,'Signature COLD'!D:D,1,FALSE),"")</f>
        <v/>
      </c>
      <c r="X91" s="2" t="str">
        <f>IFERROR(VLOOKUP(G91,'Signature HOT'!D:D,1,FALSE),"")</f>
        <v/>
      </c>
      <c r="Y91" s="2" t="str">
        <f>IFERROR(VLOOKUP(G91,'Popping Soda'!D:D,1,FALSE),"")</f>
        <v/>
      </c>
      <c r="Z91" s="2" t="str">
        <f>IFERROR(VLOOKUP(G91,Slush!D:D,1,FALSE),"")</f>
        <v/>
      </c>
      <c r="AA91" s="2" t="str">
        <f>IFERROR(VLOOKUP(G91,Toppings!C:C,1,FALSE),"")</f>
        <v/>
      </c>
    </row>
    <row r="92" spans="2:27" x14ac:dyDescent="0.3">
      <c r="B92" s="47"/>
      <c r="C92" s="47"/>
      <c r="D92" s="47"/>
      <c r="E92" s="47" t="str">
        <f>IFERROR(VLOOKUP(L92,'[2]GFS EFFECTIVE 05-15-2023'!$C:$AL,22,FALSE),"")</f>
        <v/>
      </c>
      <c r="F92" s="11" t="e">
        <f>_xlfn.XLOOKUP($G92,'[1]Product Cost'!$L:$L,'[1]Product Cost'!$K:$K)</f>
        <v>#N/A</v>
      </c>
      <c r="G92" s="52" t="str">
        <f>'Premade Toppings'!$C$26</f>
        <v>Premade Blue Curacao Aiyu Jelly</v>
      </c>
      <c r="H92" s="9" t="e">
        <f>_xlfn.XLOOKUP($G92,'[1]Product Cost'!$L:$L,'[1]Product Cost'!$M:$M)</f>
        <v>#N/A</v>
      </c>
      <c r="I92" s="9" t="e">
        <f>_xlfn.XLOOKUP($G92,'[1]Product Cost'!$L:$L,'[1]Product Cost'!$N:$N)</f>
        <v>#N/A</v>
      </c>
      <c r="J92" s="9" t="e">
        <f>_xlfn.XLOOKUP($G92,'[1]Product Cost'!$L:$L,'[1]Product Cost'!$O:$O)</f>
        <v>#N/A</v>
      </c>
      <c r="K92" s="9" t="e">
        <f>_xlfn.XLOOKUP($G92,'[1]Product Cost'!$L:$L,'[1]Product Cost'!$P:$P)</f>
        <v>#N/A</v>
      </c>
      <c r="L92" s="71" t="e">
        <f>_xlfn.XLOOKUP($G92,'[1]Product Cost'!$L:$L,'[1]Product Cost'!$Q:$Q)</f>
        <v>#N/A</v>
      </c>
      <c r="M92" s="9" t="e">
        <f>_xlfn.XLOOKUP($G92,'[1]Product Cost'!$L:$L,'[1]Product Cost'!$R:$R)</f>
        <v>#N/A</v>
      </c>
      <c r="N92" s="72" t="e">
        <f>_xlfn.XLOOKUP($G92,'[1]Product Cost'!$L:$L,'[1]Product Cost'!$S:$S)</f>
        <v>#N/A</v>
      </c>
      <c r="O92" s="74">
        <f>'Premade Toppings'!$J$26</f>
        <v>1.7144054849376573E-3</v>
      </c>
      <c r="P92" s="52"/>
      <c r="R92" s="2" t="str">
        <f t="shared" si="8"/>
        <v>X</v>
      </c>
      <c r="S92" s="2" t="str">
        <f>IFERROR(VLOOKUP(G92,'Syrup Mixture'!D:D,1,FALSE),"")</f>
        <v/>
      </c>
      <c r="T92" s="2" t="str">
        <f>IFERROR(VLOOKUP(G92,'Premade Toppings'!D:D,1,FALSE),"")</f>
        <v/>
      </c>
      <c r="U92" s="2" t="str">
        <f>IFERROR(VLOOKUP(G92,'Fresh Brewed Tea'!D:D,1,FALSE),"")</f>
        <v/>
      </c>
      <c r="V92" s="2" t="str">
        <f>IFERROR(VLOOKUP(G92,'Milk Tea'!D:D,1,FALSE),"")</f>
        <v/>
      </c>
      <c r="W92" s="2" t="str">
        <f>IFERROR(VLOOKUP(G92,'Signature COLD'!D:D,1,FALSE),"")</f>
        <v/>
      </c>
      <c r="X92" s="2" t="str">
        <f>IFERROR(VLOOKUP(G92,'Signature HOT'!D:D,1,FALSE),"")</f>
        <v/>
      </c>
      <c r="Y92" s="2" t="str">
        <f>IFERROR(VLOOKUP(G92,'Popping Soda'!D:D,1,FALSE),"")</f>
        <v/>
      </c>
      <c r="Z92" s="2" t="str">
        <f>IFERROR(VLOOKUP(G92,Slush!D:D,1,FALSE),"")</f>
        <v/>
      </c>
      <c r="AA92" s="2" t="str">
        <f>IFERROR(VLOOKUP(G92,Toppings!C:C,1,FALSE),"")</f>
        <v>Premade Blue Curacao Aiyu Jelly</v>
      </c>
    </row>
  </sheetData>
  <autoFilter ref="F3:AA92" xr:uid="{C830C6CC-22F6-4FF6-8EEF-450DB30ABA9F}"/>
  <sortState xmlns:xlrd2="http://schemas.microsoft.com/office/spreadsheetml/2017/richdata2" ref="A59:AA64">
    <sortCondition ref="G59:G64"/>
  </sortState>
  <conditionalFormatting sqref="G1:G1048576">
    <cfRule type="duplicateValues" dxfId="10" priority="1"/>
  </conditionalFormatting>
  <pageMargins left="0.7" right="0.7" top="0.75" bottom="0.75" header="0.3" footer="0.3"/>
  <pageSetup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440AF-1393-4C74-8388-83ADE119F141}">
  <dimension ref="A1:Q31"/>
  <sheetViews>
    <sheetView zoomScale="75" zoomScaleNormal="75" workbookViewId="0">
      <pane ySplit="9" topLeftCell="A10" activePane="bottomLeft" state="frozen"/>
      <selection activeCell="K45" sqref="K45"/>
      <selection pane="bottomLeft" activeCell="C18" sqref="C18"/>
    </sheetView>
  </sheetViews>
  <sheetFormatPr defaultColWidth="12.6640625" defaultRowHeight="14.4" x14ac:dyDescent="0.3"/>
  <cols>
    <col min="2" max="4" width="35.6640625" customWidth="1"/>
    <col min="5" max="5" width="12.6640625" customWidth="1"/>
    <col min="6" max="8" width="15.6640625" customWidth="1"/>
    <col min="9" max="9" width="9" customWidth="1"/>
    <col min="10" max="10" width="15.6640625" customWidth="1"/>
    <col min="11" max="11" width="12.33203125" customWidth="1"/>
  </cols>
  <sheetData>
    <row r="1" spans="1:17" ht="18" x14ac:dyDescent="0.35">
      <c r="A1" s="3" t="e">
        <f>#REF!</f>
        <v>#REF!</v>
      </c>
    </row>
    <row r="2" spans="1:17" ht="18" x14ac:dyDescent="0.35">
      <c r="A2" s="63" t="str" cm="1">
        <f t="array" aca="1" ref="A2" ca="1">_xlfn.TEXTAFTER(CELL("filename",A1),"]")</f>
        <v>Toppings</v>
      </c>
    </row>
    <row r="3" spans="1:17" ht="21" customHeight="1" x14ac:dyDescent="0.3">
      <c r="J3" s="8" t="s">
        <v>81</v>
      </c>
      <c r="K3" s="8" t="s">
        <v>82</v>
      </c>
    </row>
    <row r="4" spans="1:17" x14ac:dyDescent="0.3">
      <c r="J4" s="5" t="s">
        <v>41</v>
      </c>
      <c r="K4" s="30">
        <v>0.85</v>
      </c>
      <c r="L4" t="s">
        <v>177</v>
      </c>
    </row>
    <row r="6" spans="1:17" x14ac:dyDescent="0.3">
      <c r="J6" s="31"/>
    </row>
    <row r="9" spans="1:17" ht="30" customHeight="1" x14ac:dyDescent="0.3">
      <c r="B9" s="32" t="s">
        <v>23</v>
      </c>
      <c r="C9" s="32" t="s">
        <v>14</v>
      </c>
      <c r="D9" s="32" t="s">
        <v>3</v>
      </c>
      <c r="E9" s="32" t="s">
        <v>4</v>
      </c>
      <c r="F9" s="32" t="s">
        <v>5</v>
      </c>
      <c r="G9" s="32" t="s">
        <v>1</v>
      </c>
      <c r="H9" s="32" t="s">
        <v>6</v>
      </c>
      <c r="I9" s="32" t="s">
        <v>7</v>
      </c>
      <c r="J9" s="32" t="s">
        <v>8</v>
      </c>
      <c r="K9" s="32" t="s">
        <v>83</v>
      </c>
      <c r="L9" s="32" t="s">
        <v>85</v>
      </c>
      <c r="M9" s="32" t="s">
        <v>7</v>
      </c>
      <c r="N9" s="6" t="s">
        <v>15</v>
      </c>
      <c r="O9" s="6" t="s">
        <v>24</v>
      </c>
      <c r="P9" s="19" t="s">
        <v>17</v>
      </c>
    </row>
    <row r="10" spans="1:17" ht="30" customHeight="1" x14ac:dyDescent="0.3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33" t="s">
        <v>84</v>
      </c>
      <c r="O10" s="34">
        <f>AVERAGE(O11:O19)</f>
        <v>0.1718541241808445</v>
      </c>
      <c r="P10" s="13"/>
    </row>
    <row r="11" spans="1:17" x14ac:dyDescent="0.3">
      <c r="B11" s="2"/>
      <c r="C11" s="2" t="s">
        <v>130</v>
      </c>
      <c r="D11" s="7">
        <f>IFERROR(INDEX('Item Price Summary'!H:H,MATCH($C11,'Item Price Summary'!G:G,0)),0)</f>
        <v>0</v>
      </c>
      <c r="E11" s="7" t="s">
        <v>90</v>
      </c>
      <c r="F11" s="7">
        <f>IFERROR(INDEX('Item Price Summary'!J:J,MATCH($C11,'Item Price Summary'!G:G,0)),0)</f>
        <v>0</v>
      </c>
      <c r="G11" s="7">
        <f>IFERROR(INDEX('Item Price Summary'!K:K,MATCH($C11,'Item Price Summary'!G:G,0)),0)</f>
        <v>0</v>
      </c>
      <c r="H11" s="7">
        <f>IFERROR(INDEX('Item Price Summary'!L:L,MATCH($C11,'Item Price Summary'!G:G,0)),0)</f>
        <v>0</v>
      </c>
      <c r="I11" s="7">
        <f>IFERROR(INDEX('Item Price Summary'!M:M,MATCH($C11,'Item Price Summary'!G:G,0)),0)</f>
        <v>0</v>
      </c>
      <c r="J11" s="7">
        <f>IFERROR(INDEX('Item Price Summary'!N:N,MATCH($C11,'Item Price Summary'!G:G,0)),0)</f>
        <v>0</v>
      </c>
      <c r="K11" s="35">
        <f>IFERROR(INDEX('Item Price Summary'!O:O,MATCH($C11,'Item Price Summary'!G:G,0)),0)</f>
        <v>2.068181818181818E-3</v>
      </c>
      <c r="L11" s="2" t="s">
        <v>130</v>
      </c>
      <c r="M11" s="2" t="s">
        <v>153</v>
      </c>
      <c r="N11" s="21">
        <f>IFERROR(VLOOKUP($L11&amp;M11,'[1]Measurement Conversion'!$B:$H,6,FALSE),IF(M11="g",L11,""))</f>
        <v>48.57</v>
      </c>
      <c r="O11" s="29">
        <f>IFERROR(N11*K11,0)</f>
        <v>0.10045159090909089</v>
      </c>
      <c r="P11" s="36">
        <f>O11/$K$4</f>
        <v>0.11817834224598929</v>
      </c>
      <c r="Q11" t="s">
        <v>178</v>
      </c>
    </row>
    <row r="12" spans="1:17" ht="15" customHeight="1" x14ac:dyDescent="0.3">
      <c r="B12" s="65"/>
      <c r="C12" s="65" t="s">
        <v>68</v>
      </c>
      <c r="D12" s="42" t="str">
        <f>IFERROR(INDEX('Item Price Summary'!H:H,MATCH($C12,'Item Price Summary'!G:G,0)),0)</f>
        <v>YOGEN FRUZ GROUP (QUALITEA)</v>
      </c>
      <c r="E12" s="42" t="s">
        <v>90</v>
      </c>
      <c r="F12" s="42" t="str">
        <f>IFERROR(INDEX('Item Price Summary'!J:J,MATCH($C12,'Item Price Summary'!G:G,0)),0)</f>
        <v>H001001-QT</v>
      </c>
      <c r="G12" s="42" t="str">
        <f>IFERROR(INDEX('Item Price Summary'!K:K,MATCH($C12,'Item Price Summary'!G:G,0)),0)</f>
        <v>6X3KG</v>
      </c>
      <c r="H12" s="42">
        <f>IFERROR(INDEX('Item Price Summary'!L:L,MATCH($C12,'Item Price Summary'!G:G,0)),0)</f>
        <v>18000</v>
      </c>
      <c r="I12" s="42" t="str">
        <f>IFERROR(INDEX('Item Price Summary'!M:M,MATCH($C12,'Item Price Summary'!G:G,0)),0)</f>
        <v>g</v>
      </c>
      <c r="J12" s="42">
        <f>IFERROR(INDEX('Item Price Summary'!N:N,MATCH($C12,'Item Price Summary'!G:G,0)),0)</f>
        <v>110</v>
      </c>
      <c r="K12" s="66">
        <f>IFERROR(INDEX('Item Price Summary'!O:O,MATCH($C12,'Item Price Summary'!G:G,0)),0)</f>
        <v>6.1111111111111114E-3</v>
      </c>
      <c r="L12" s="65" t="s">
        <v>68</v>
      </c>
      <c r="M12" s="65" t="s">
        <v>153</v>
      </c>
      <c r="N12" s="43">
        <f>IFERROR(VLOOKUP($L12&amp;M12,'[1]Measurement Conversion'!$B:$H,6,FALSE),IF(M12="g",L12,""))</f>
        <v>31.36</v>
      </c>
      <c r="O12" s="67">
        <f t="shared" ref="O12:O31" si="0">IFERROR(N12*K12,0)</f>
        <v>0.19164444444444445</v>
      </c>
      <c r="P12" s="68">
        <f t="shared" ref="P12:P19" si="1">O12/$K$4</f>
        <v>0.22546405228758171</v>
      </c>
    </row>
    <row r="13" spans="1:17" x14ac:dyDescent="0.3">
      <c r="B13" s="2"/>
      <c r="C13" s="2" t="s">
        <v>69</v>
      </c>
      <c r="D13" s="7" t="str">
        <f>IFERROR(INDEX('Item Price Summary'!H:H,MATCH($C13,'Item Price Summary'!G:G,0)),0)</f>
        <v>YOGEN FRUZ GROUP (BODUO)</v>
      </c>
      <c r="E13" s="7" t="s">
        <v>90</v>
      </c>
      <c r="F13" s="7" t="str">
        <f>IFERROR(INDEX('Item Price Summary'!J:J,MATCH($C13,'Item Price Summary'!G:G,0)),0)</f>
        <v>139100875</v>
      </c>
      <c r="G13" s="7" t="str">
        <f>IFERROR(INDEX('Item Price Summary'!K:K,MATCH($C13,'Item Price Summary'!G:G,0)),0)</f>
        <v>20X1KG</v>
      </c>
      <c r="H13" s="7">
        <f>IFERROR(INDEX('Item Price Summary'!L:L,MATCH($C13,'Item Price Summary'!G:G,0)),0)</f>
        <v>20000</v>
      </c>
      <c r="I13" s="7" t="str">
        <f>IFERROR(INDEX('Item Price Summary'!M:M,MATCH($C13,'Item Price Summary'!G:G,0)),0)</f>
        <v>g</v>
      </c>
      <c r="J13" s="7">
        <f>IFERROR(INDEX('Item Price Summary'!N:N,MATCH($C13,'Item Price Summary'!G:G,0)),0)</f>
        <v>81.5</v>
      </c>
      <c r="K13" s="35">
        <f>IFERROR(INDEX('Item Price Summary'!O:O,MATCH($C13,'Item Price Summary'!G:G,0)),0)</f>
        <v>4.0749999999999996E-3</v>
      </c>
      <c r="L13" s="2" t="s">
        <v>152</v>
      </c>
      <c r="M13" s="2" t="s">
        <v>153</v>
      </c>
      <c r="N13" s="21">
        <f>IFERROR(VLOOKUP($L13&amp;M13,'[1]Measurement Conversion'!$B:$H,6,FALSE),IF(M13="g",L13,""))</f>
        <v>45</v>
      </c>
      <c r="O13" s="29">
        <f t="shared" si="0"/>
        <v>0.18337499999999998</v>
      </c>
      <c r="P13" s="36">
        <f t="shared" si="1"/>
        <v>0.21573529411764705</v>
      </c>
      <c r="Q13" t="s">
        <v>176</v>
      </c>
    </row>
    <row r="14" spans="1:17" x14ac:dyDescent="0.3">
      <c r="B14" s="2"/>
      <c r="C14" s="2" t="s">
        <v>51</v>
      </c>
      <c r="D14" s="7" t="str">
        <f>IFERROR(INDEX('Item Price Summary'!H:H,MATCH($C14,'Item Price Summary'!G:G,0)),0)</f>
        <v>YOGEN FRUZ GROUP (BODUO)</v>
      </c>
      <c r="E14" s="7" t="s">
        <v>90</v>
      </c>
      <c r="F14" s="7" t="str">
        <f>IFERROR(INDEX('Item Price Summary'!J:J,MATCH($C14,'Item Price Summary'!G:G,0)),0)</f>
        <v>130600097</v>
      </c>
      <c r="G14" s="7" t="str">
        <f>IFERROR(INDEX('Item Price Summary'!K:K,MATCH($C14,'Item Price Summary'!G:G,0)),0)</f>
        <v>6X3KG</v>
      </c>
      <c r="H14" s="7">
        <f>IFERROR(INDEX('Item Price Summary'!L:L,MATCH($C14,'Item Price Summary'!G:G,0)),0)</f>
        <v>18000</v>
      </c>
      <c r="I14" s="7" t="str">
        <f>IFERROR(INDEX('Item Price Summary'!M:M,MATCH($C14,'Item Price Summary'!G:G,0)),0)</f>
        <v>g</v>
      </c>
      <c r="J14" s="7">
        <f>IFERROR(INDEX('Item Price Summary'!N:N,MATCH($C14,'Item Price Summary'!G:G,0)),0)</f>
        <v>108.5</v>
      </c>
      <c r="K14" s="35">
        <f>IFERROR(INDEX('Item Price Summary'!O:O,MATCH($C14,'Item Price Summary'!G:G,0)),0)</f>
        <v>6.0277777777777777E-3</v>
      </c>
      <c r="L14" s="2" t="s">
        <v>152</v>
      </c>
      <c r="M14" s="2" t="s">
        <v>153</v>
      </c>
      <c r="N14" s="37">
        <f>IFERROR(VLOOKUP($L14&amp;M14,'[1]Measurement Conversion'!$B:$H,6,FALSE),IF(M14="g",L14,""))</f>
        <v>45</v>
      </c>
      <c r="O14" s="29">
        <f t="shared" si="0"/>
        <v>0.27124999999999999</v>
      </c>
      <c r="P14" s="36">
        <f t="shared" si="1"/>
        <v>0.31911764705882351</v>
      </c>
      <c r="Q14" t="s">
        <v>176</v>
      </c>
    </row>
    <row r="15" spans="1:17" x14ac:dyDescent="0.3">
      <c r="B15" s="2"/>
      <c r="C15" s="2" t="s">
        <v>50</v>
      </c>
      <c r="D15" s="7" t="str">
        <f>IFERROR(INDEX('Item Price Summary'!H:H,MATCH($C15,'Item Price Summary'!G:G,0)),0)</f>
        <v>YOGEN FRUZ GROUP (BODUO)</v>
      </c>
      <c r="E15" s="7" t="s">
        <v>90</v>
      </c>
      <c r="F15" s="7" t="str">
        <f>IFERROR(INDEX('Item Price Summary'!J:J,MATCH($C15,'Item Price Summary'!G:G,0)),0)</f>
        <v>130600005</v>
      </c>
      <c r="G15" s="7" t="str">
        <f>IFERROR(INDEX('Item Price Summary'!K:K,MATCH($C15,'Item Price Summary'!G:G,0)),0)</f>
        <v>6X3KG</v>
      </c>
      <c r="H15" s="7">
        <f>IFERROR(INDEX('Item Price Summary'!L:L,MATCH($C15,'Item Price Summary'!G:G,0)),0)</f>
        <v>18000</v>
      </c>
      <c r="I15" s="7" t="str">
        <f>IFERROR(INDEX('Item Price Summary'!M:M,MATCH($C15,'Item Price Summary'!G:G,0)),0)</f>
        <v>g</v>
      </c>
      <c r="J15" s="7">
        <f>IFERROR(INDEX('Item Price Summary'!N:N,MATCH($C15,'Item Price Summary'!G:G,0)),0)</f>
        <v>108.5</v>
      </c>
      <c r="K15" s="35">
        <f>IFERROR(INDEX('Item Price Summary'!O:O,MATCH($C15,'Item Price Summary'!G:G,0)),0)</f>
        <v>6.0277777777777777E-3</v>
      </c>
      <c r="L15" s="2" t="s">
        <v>152</v>
      </c>
      <c r="M15" s="2" t="s">
        <v>153</v>
      </c>
      <c r="N15" s="37">
        <f>IFERROR(VLOOKUP($L15&amp;M15,'[1]Measurement Conversion'!$B:$H,6,FALSE),IF(M15="g",L15,""))</f>
        <v>45</v>
      </c>
      <c r="O15" s="29">
        <f t="shared" si="0"/>
        <v>0.27124999999999999</v>
      </c>
      <c r="P15" s="36">
        <f t="shared" si="1"/>
        <v>0.31911764705882351</v>
      </c>
      <c r="Q15" t="s">
        <v>176</v>
      </c>
    </row>
    <row r="16" spans="1:17" x14ac:dyDescent="0.3">
      <c r="B16" s="2"/>
      <c r="C16" s="2" t="s">
        <v>49</v>
      </c>
      <c r="D16" s="7" t="str">
        <f>IFERROR(INDEX('Item Price Summary'!H:H,MATCH($C16,'Item Price Summary'!G:G,0)),0)</f>
        <v>YOGEN FRUZ GROUP (BODUO)</v>
      </c>
      <c r="E16" s="7" t="s">
        <v>90</v>
      </c>
      <c r="F16" s="7" t="str">
        <f>IFERROR(INDEX('Item Price Summary'!J:J,MATCH($C16,'Item Price Summary'!G:G,0)),0)</f>
        <v>130600002</v>
      </c>
      <c r="G16" s="7" t="str">
        <f>IFERROR(INDEX('Item Price Summary'!K:K,MATCH($C16,'Item Price Summary'!G:G,0)),0)</f>
        <v>6X3KG</v>
      </c>
      <c r="H16" s="7">
        <f>IFERROR(INDEX('Item Price Summary'!L:L,MATCH($C16,'Item Price Summary'!G:G,0)),0)</f>
        <v>18000</v>
      </c>
      <c r="I16" s="7" t="str">
        <f>IFERROR(INDEX('Item Price Summary'!M:M,MATCH($C16,'Item Price Summary'!G:G,0)),0)</f>
        <v>g</v>
      </c>
      <c r="J16" s="7">
        <f>IFERROR(INDEX('Item Price Summary'!N:N,MATCH($C16,'Item Price Summary'!G:G,0)),0)</f>
        <v>108.5</v>
      </c>
      <c r="K16" s="35">
        <f>IFERROR(INDEX('Item Price Summary'!O:O,MATCH($C16,'Item Price Summary'!G:G,0)),0)</f>
        <v>6.0277777777777777E-3</v>
      </c>
      <c r="L16" s="2" t="s">
        <v>152</v>
      </c>
      <c r="M16" s="2" t="s">
        <v>153</v>
      </c>
      <c r="N16" s="37">
        <f>IFERROR(VLOOKUP($L16&amp;M16,'[1]Measurement Conversion'!$B:$H,6,FALSE),IF(M16="g",L16,""))</f>
        <v>45</v>
      </c>
      <c r="O16" s="29">
        <f t="shared" si="0"/>
        <v>0.27124999999999999</v>
      </c>
      <c r="P16" s="36">
        <f t="shared" si="1"/>
        <v>0.31911764705882351</v>
      </c>
      <c r="Q16" t="s">
        <v>176</v>
      </c>
    </row>
    <row r="17" spans="2:17" x14ac:dyDescent="0.3">
      <c r="B17" s="55"/>
      <c r="C17" s="55" t="s">
        <v>133</v>
      </c>
      <c r="D17" s="53">
        <f>IFERROR(INDEX('Item Price Summary'!H:H,MATCH($C17,'Item Price Summary'!G:G,0)),0)</f>
        <v>0</v>
      </c>
      <c r="E17" s="53">
        <f>IFERROR(INDEX('Item Price Summary'!I:I,MATCH($C17,'Item Price Summary'!G:G,0)),0)</f>
        <v>0</v>
      </c>
      <c r="F17" s="53">
        <f>IFERROR(INDEX('Item Price Summary'!J:J,MATCH($C17,'Item Price Summary'!G:G,0)),0)</f>
        <v>0</v>
      </c>
      <c r="G17" s="53">
        <f>IFERROR(INDEX('Item Price Summary'!K:K,MATCH($C17,'Item Price Summary'!G:G,0)),0)</f>
        <v>0</v>
      </c>
      <c r="H17" s="53">
        <f>IFERROR(INDEX('Item Price Summary'!L:L,MATCH($C17,'Item Price Summary'!G:G,0)),0)</f>
        <v>0</v>
      </c>
      <c r="I17" s="53">
        <f>IFERROR(INDEX('Item Price Summary'!M:M,MATCH($C17,'Item Price Summary'!G:G,0)),0)</f>
        <v>0</v>
      </c>
      <c r="J17" s="53">
        <f>IFERROR(INDEX('Item Price Summary'!N:N,MATCH($C17,'Item Price Summary'!G:G,0)),0)</f>
        <v>0</v>
      </c>
      <c r="K17" s="56">
        <f>IFERROR(INDEX('Item Price Summary'!O:O,MATCH($C17,'Item Price Summary'!G:G,0)),0)</f>
        <v>1.7144054849376573E-3</v>
      </c>
      <c r="L17" s="55" t="s">
        <v>128</v>
      </c>
      <c r="M17" s="55" t="s">
        <v>91</v>
      </c>
      <c r="N17" s="57">
        <f>IFERROR(VLOOKUP($L17&amp;M17,'[1]Measurement Conversion'!$B:$H,6,FALSE),IF(M17="g",L17,""))</f>
        <v>15</v>
      </c>
      <c r="O17" s="58">
        <f>IFERROR(N17*K17,0)</f>
        <v>2.5716082274064859E-2</v>
      </c>
      <c r="P17" s="59">
        <f>O17/$K$4</f>
        <v>3.0254214440076307E-2</v>
      </c>
    </row>
    <row r="18" spans="2:17" ht="15" customHeight="1" x14ac:dyDescent="0.3">
      <c r="B18" s="2"/>
      <c r="C18" s="2" t="s">
        <v>186</v>
      </c>
      <c r="D18" s="7" t="str">
        <f>IFERROR(INDEX('Item Price Summary'!H:H,MATCH($C18,'Item Price Summary'!G:G,0)),0)</f>
        <v>YOGEN FRUZ GROUP (BODUO)</v>
      </c>
      <c r="E18" s="7" t="str">
        <f>IFERROR(INDEX('Item Price Summary'!I:I,MATCH($C18,'Item Price Summary'!G:G,0)),0)</f>
        <v>BODUO</v>
      </c>
      <c r="F18" s="7" t="str">
        <f>IFERROR(INDEX('Item Price Summary'!J:J,MATCH($C18,'Item Price Summary'!G:G,0)),0)</f>
        <v>132200059</v>
      </c>
      <c r="G18" s="7" t="str">
        <f>IFERROR(INDEX('Item Price Summary'!K:K,MATCH($C18,'Item Price Summary'!G:G,0)),0)</f>
        <v>10X2KG</v>
      </c>
      <c r="H18" s="7">
        <f>IFERROR(INDEX('Item Price Summary'!L:L,MATCH($C18,'Item Price Summary'!G:G,0)),0)</f>
        <v>20000</v>
      </c>
      <c r="I18" s="7" t="str">
        <f>IFERROR(INDEX('Item Price Summary'!M:M,MATCH($C18,'Item Price Summary'!G:G,0)),0)</f>
        <v>g</v>
      </c>
      <c r="J18" s="7">
        <f>IFERROR(INDEX('Item Price Summary'!N:N,MATCH($C18,'Item Price Summary'!G:G,0)),0)</f>
        <v>103</v>
      </c>
      <c r="K18" s="35">
        <f>IFERROR(INDEX('Item Price Summary'!O:O,MATCH($C18,'Item Price Summary'!G:G,0)),0)</f>
        <v>5.1500000000000001E-3</v>
      </c>
      <c r="L18" s="2" t="s">
        <v>152</v>
      </c>
      <c r="M18" s="2" t="s">
        <v>153</v>
      </c>
      <c r="N18" s="37">
        <f>IFERROR(VLOOKUP($L18&amp;M18,'[1]Measurement Conversion'!$B:$H,6,FALSE),IF(M18="g",L18,""))</f>
        <v>45</v>
      </c>
      <c r="O18" s="29">
        <f>IFERROR(N18*K18,0)</f>
        <v>0.23175000000000001</v>
      </c>
      <c r="P18" s="36">
        <f>O18/$K$4</f>
        <v>0.27264705882352941</v>
      </c>
      <c r="Q18" t="s">
        <v>176</v>
      </c>
    </row>
    <row r="19" spans="2:17" x14ac:dyDescent="0.3">
      <c r="B19" s="2"/>
      <c r="C19" s="2"/>
      <c r="D19" s="7">
        <f>IFERROR(INDEX('Item Price Summary'!H:H,MATCH($C19,'Item Price Summary'!G:G,0)),0)</f>
        <v>0</v>
      </c>
      <c r="E19" s="7">
        <f>IFERROR(INDEX('Item Price Summary'!I:I,MATCH($C19,'Item Price Summary'!G:G,0)),0)</f>
        <v>0</v>
      </c>
      <c r="F19" s="7">
        <f>IFERROR(INDEX('Item Price Summary'!J:J,MATCH($C19,'Item Price Summary'!G:G,0)),0)</f>
        <v>0</v>
      </c>
      <c r="G19" s="7">
        <f>IFERROR(INDEX('Item Price Summary'!K:K,MATCH($C19,'Item Price Summary'!G:G,0)),0)</f>
        <v>0</v>
      </c>
      <c r="H19" s="7">
        <f>IFERROR(INDEX('Item Price Summary'!L:L,MATCH($C19,'Item Price Summary'!G:G,0)),0)</f>
        <v>0</v>
      </c>
      <c r="I19" s="7">
        <f>IFERROR(INDEX('Item Price Summary'!M:M,MATCH($C19,'Item Price Summary'!G:G,0)),0)</f>
        <v>0</v>
      </c>
      <c r="J19" s="7">
        <f>IFERROR(INDEX('Item Price Summary'!N:N,MATCH($C19,'Item Price Summary'!G:G,0)),0)</f>
        <v>0</v>
      </c>
      <c r="K19" s="35">
        <f>IFERROR(INDEX('Item Price Summary'!O:O,MATCH($C19,'Item Price Summary'!G:G,0)),0)</f>
        <v>0</v>
      </c>
      <c r="L19" s="2"/>
      <c r="M19" s="2"/>
      <c r="N19" s="37" t="str">
        <f>IFERROR(VLOOKUP($L19&amp;M19,'[1]Measurement Conversion'!$B:$H,6,FALSE),IF(M19="g",L19,""))</f>
        <v/>
      </c>
      <c r="O19" s="29">
        <f t="shared" si="0"/>
        <v>0</v>
      </c>
      <c r="P19" s="36">
        <f t="shared" si="1"/>
        <v>0</v>
      </c>
    </row>
    <row r="20" spans="2:17" x14ac:dyDescent="0.3">
      <c r="B20" s="2"/>
      <c r="C20" s="2"/>
      <c r="D20" s="7">
        <f>IFERROR(INDEX('Item Price Summary'!H:H,MATCH($C20,'Item Price Summary'!G:G,0)),0)</f>
        <v>0</v>
      </c>
      <c r="E20" s="7">
        <f>IFERROR(INDEX('Item Price Summary'!I:I,MATCH($C20,'Item Price Summary'!G:G,0)),0)</f>
        <v>0</v>
      </c>
      <c r="F20" s="7">
        <f>IFERROR(INDEX('Item Price Summary'!J:J,MATCH($C20,'Item Price Summary'!G:G,0)),0)</f>
        <v>0</v>
      </c>
      <c r="G20" s="7">
        <f>IFERROR(INDEX('Item Price Summary'!K:K,MATCH($C20,'Item Price Summary'!G:G,0)),0)</f>
        <v>0</v>
      </c>
      <c r="H20" s="7">
        <f>IFERROR(INDEX('Item Price Summary'!L:L,MATCH($C20,'Item Price Summary'!G:G,0)),0)</f>
        <v>0</v>
      </c>
      <c r="I20" s="7">
        <f>IFERROR(INDEX('Item Price Summary'!M:M,MATCH($C20,'Item Price Summary'!G:G,0)),0)</f>
        <v>0</v>
      </c>
      <c r="J20" s="7">
        <f>IFERROR(INDEX('Item Price Summary'!N:N,MATCH($C20,'Item Price Summary'!G:G,0)),0)</f>
        <v>0</v>
      </c>
      <c r="K20" s="35">
        <f>IFERROR(INDEX('Item Price Summary'!O:O,MATCH($C20,'Item Price Summary'!G:G,0)),0)</f>
        <v>0</v>
      </c>
      <c r="L20" s="2"/>
      <c r="M20" s="2"/>
      <c r="N20" s="37" t="str">
        <f>IFERROR(VLOOKUP($L20&amp;M20,'[1]Measurement Conversion'!$B:$H,6,FALSE),IF(M20="g",L20,""))</f>
        <v/>
      </c>
      <c r="O20" s="29">
        <f t="shared" si="0"/>
        <v>0</v>
      </c>
      <c r="P20" s="36">
        <f t="shared" ref="P20:P31" si="2">O20/$K$4</f>
        <v>0</v>
      </c>
    </row>
    <row r="21" spans="2:17" x14ac:dyDescent="0.3">
      <c r="B21" s="2"/>
      <c r="C21" s="2"/>
      <c r="D21" s="7">
        <f>IFERROR(INDEX('Item Price Summary'!H:H,MATCH($C21,'Item Price Summary'!G:G,0)),0)</f>
        <v>0</v>
      </c>
      <c r="E21" s="7">
        <f>IFERROR(INDEX('Item Price Summary'!I:I,MATCH($C21,'Item Price Summary'!G:G,0)),0)</f>
        <v>0</v>
      </c>
      <c r="F21" s="7">
        <f>IFERROR(INDEX('Item Price Summary'!J:J,MATCH($C21,'Item Price Summary'!G:G,0)),0)</f>
        <v>0</v>
      </c>
      <c r="G21" s="7">
        <f>IFERROR(INDEX('Item Price Summary'!K:K,MATCH($C21,'Item Price Summary'!G:G,0)),0)</f>
        <v>0</v>
      </c>
      <c r="H21" s="7">
        <f>IFERROR(INDEX('Item Price Summary'!L:L,MATCH($C21,'Item Price Summary'!G:G,0)),0)</f>
        <v>0</v>
      </c>
      <c r="I21" s="7">
        <f>IFERROR(INDEX('Item Price Summary'!M:M,MATCH($C21,'Item Price Summary'!G:G,0)),0)</f>
        <v>0</v>
      </c>
      <c r="J21" s="7">
        <f>IFERROR(INDEX('Item Price Summary'!N:N,MATCH($C21,'Item Price Summary'!G:G,0)),0)</f>
        <v>0</v>
      </c>
      <c r="K21" s="35">
        <f>IFERROR(INDEX('Item Price Summary'!O:O,MATCH($C21,'Item Price Summary'!G:G,0)),0)</f>
        <v>0</v>
      </c>
      <c r="L21" s="2"/>
      <c r="M21" s="2"/>
      <c r="N21" s="37" t="str">
        <f>IFERROR(VLOOKUP($L21&amp;M21,'[1]Measurement Conversion'!$B:$H,6,FALSE),IF(M21="g",L21,""))</f>
        <v/>
      </c>
      <c r="O21" s="29">
        <f t="shared" si="0"/>
        <v>0</v>
      </c>
      <c r="P21" s="36">
        <f t="shared" si="2"/>
        <v>0</v>
      </c>
    </row>
    <row r="22" spans="2:17" x14ac:dyDescent="0.3">
      <c r="B22" s="2"/>
      <c r="C22" s="2"/>
      <c r="D22" s="7">
        <f>IFERROR(INDEX('Item Price Summary'!H:H,MATCH($C22,'Item Price Summary'!G:G,0)),0)</f>
        <v>0</v>
      </c>
      <c r="E22" s="7">
        <f>IFERROR(INDEX('Item Price Summary'!I:I,MATCH($C22,'Item Price Summary'!G:G,0)),0)</f>
        <v>0</v>
      </c>
      <c r="F22" s="7">
        <f>IFERROR(INDEX('Item Price Summary'!J:J,MATCH($C22,'Item Price Summary'!G:G,0)),0)</f>
        <v>0</v>
      </c>
      <c r="G22" s="7">
        <f>IFERROR(INDEX('Item Price Summary'!K:K,MATCH($C22,'Item Price Summary'!G:G,0)),0)</f>
        <v>0</v>
      </c>
      <c r="H22" s="7">
        <f>IFERROR(INDEX('Item Price Summary'!L:L,MATCH($C22,'Item Price Summary'!G:G,0)),0)</f>
        <v>0</v>
      </c>
      <c r="I22" s="7">
        <f>IFERROR(INDEX('Item Price Summary'!M:M,MATCH($C22,'Item Price Summary'!G:G,0)),0)</f>
        <v>0</v>
      </c>
      <c r="J22" s="7">
        <f>IFERROR(INDEX('Item Price Summary'!N:N,MATCH($C22,'Item Price Summary'!G:G,0)),0)</f>
        <v>0</v>
      </c>
      <c r="K22" s="35">
        <f>IFERROR(INDEX('Item Price Summary'!O:O,MATCH($C22,'Item Price Summary'!G:G,0)),0)</f>
        <v>0</v>
      </c>
      <c r="L22" s="2"/>
      <c r="M22" s="2"/>
      <c r="N22" s="37" t="str">
        <f>IFERROR(VLOOKUP($L22&amp;M22,'[1]Measurement Conversion'!$B:$H,6,FALSE),IF(M22="g",L22,""))</f>
        <v/>
      </c>
      <c r="O22" s="29">
        <f t="shared" si="0"/>
        <v>0</v>
      </c>
      <c r="P22" s="36">
        <f t="shared" si="2"/>
        <v>0</v>
      </c>
    </row>
    <row r="23" spans="2:17" x14ac:dyDescent="0.3">
      <c r="B23" s="2"/>
      <c r="C23" s="2"/>
      <c r="D23" s="7">
        <f>IFERROR(INDEX('Item Price Summary'!H:H,MATCH($C23,'Item Price Summary'!G:G,0)),0)</f>
        <v>0</v>
      </c>
      <c r="E23" s="7">
        <f>IFERROR(INDEX('Item Price Summary'!I:I,MATCH($C23,'Item Price Summary'!G:G,0)),0)</f>
        <v>0</v>
      </c>
      <c r="F23" s="7">
        <f>IFERROR(INDEX('Item Price Summary'!J:J,MATCH($C23,'Item Price Summary'!G:G,0)),0)</f>
        <v>0</v>
      </c>
      <c r="G23" s="7">
        <f>IFERROR(INDEX('Item Price Summary'!K:K,MATCH($C23,'Item Price Summary'!G:G,0)),0)</f>
        <v>0</v>
      </c>
      <c r="H23" s="7">
        <f>IFERROR(INDEX('Item Price Summary'!L:L,MATCH($C23,'Item Price Summary'!G:G,0)),0)</f>
        <v>0</v>
      </c>
      <c r="I23" s="7">
        <f>IFERROR(INDEX('Item Price Summary'!M:M,MATCH($C23,'Item Price Summary'!G:G,0)),0)</f>
        <v>0</v>
      </c>
      <c r="J23" s="7">
        <f>IFERROR(INDEX('Item Price Summary'!N:N,MATCH($C23,'Item Price Summary'!G:G,0)),0)</f>
        <v>0</v>
      </c>
      <c r="K23" s="35">
        <f>IFERROR(INDEX('Item Price Summary'!O:O,MATCH($C23,'Item Price Summary'!G:G,0)),0)</f>
        <v>0</v>
      </c>
      <c r="L23" s="2"/>
      <c r="M23" s="2"/>
      <c r="N23" s="37" t="str">
        <f>IFERROR(VLOOKUP($L23&amp;M23,'[1]Measurement Conversion'!$B:$H,6,FALSE),IF(M23="g",L23,""))</f>
        <v/>
      </c>
      <c r="O23" s="29">
        <f t="shared" si="0"/>
        <v>0</v>
      </c>
      <c r="P23" s="36">
        <f t="shared" si="2"/>
        <v>0</v>
      </c>
    </row>
    <row r="24" spans="2:17" x14ac:dyDescent="0.3">
      <c r="B24" s="2"/>
      <c r="C24" s="2"/>
      <c r="D24" s="7">
        <f>IFERROR(INDEX('Item Price Summary'!H:H,MATCH($C24,'Item Price Summary'!G:G,0)),0)</f>
        <v>0</v>
      </c>
      <c r="E24" s="7">
        <f>IFERROR(INDEX('Item Price Summary'!I:I,MATCH($C24,'Item Price Summary'!G:G,0)),0)</f>
        <v>0</v>
      </c>
      <c r="F24" s="7">
        <f>IFERROR(INDEX('Item Price Summary'!J:J,MATCH($C24,'Item Price Summary'!G:G,0)),0)</f>
        <v>0</v>
      </c>
      <c r="G24" s="7">
        <f>IFERROR(INDEX('Item Price Summary'!K:K,MATCH($C24,'Item Price Summary'!G:G,0)),0)</f>
        <v>0</v>
      </c>
      <c r="H24" s="7">
        <f>IFERROR(INDEX('Item Price Summary'!L:L,MATCH($C24,'Item Price Summary'!G:G,0)),0)</f>
        <v>0</v>
      </c>
      <c r="I24" s="7">
        <f>IFERROR(INDEX('Item Price Summary'!M:M,MATCH($C24,'Item Price Summary'!G:G,0)),0)</f>
        <v>0</v>
      </c>
      <c r="J24" s="7">
        <f>IFERROR(INDEX('Item Price Summary'!N:N,MATCH($C24,'Item Price Summary'!G:G,0)),0)</f>
        <v>0</v>
      </c>
      <c r="K24" s="35">
        <f>IFERROR(INDEX('Item Price Summary'!O:O,MATCH($C24,'Item Price Summary'!G:G,0)),0)</f>
        <v>0</v>
      </c>
      <c r="L24" s="2"/>
      <c r="M24" s="2"/>
      <c r="N24" s="37" t="str">
        <f>IFERROR(VLOOKUP($L24&amp;M24,'[1]Measurement Conversion'!$B:$H,6,FALSE),IF(M24="g",L24,""))</f>
        <v/>
      </c>
      <c r="O24" s="29">
        <f t="shared" si="0"/>
        <v>0</v>
      </c>
      <c r="P24" s="36">
        <f t="shared" si="2"/>
        <v>0</v>
      </c>
    </row>
    <row r="25" spans="2:17" x14ac:dyDescent="0.3">
      <c r="B25" s="2"/>
      <c r="C25" s="2"/>
      <c r="D25" s="7">
        <f>IFERROR(INDEX('Item Price Summary'!H:H,MATCH($C25,'Item Price Summary'!G:G,0)),0)</f>
        <v>0</v>
      </c>
      <c r="E25" s="7">
        <f>IFERROR(INDEX('Item Price Summary'!I:I,MATCH($C25,'Item Price Summary'!G:G,0)),0)</f>
        <v>0</v>
      </c>
      <c r="F25" s="7">
        <f>IFERROR(INDEX('Item Price Summary'!J:J,MATCH($C25,'Item Price Summary'!G:G,0)),0)</f>
        <v>0</v>
      </c>
      <c r="G25" s="7">
        <f>IFERROR(INDEX('Item Price Summary'!K:K,MATCH($C25,'Item Price Summary'!G:G,0)),0)</f>
        <v>0</v>
      </c>
      <c r="H25" s="7">
        <f>IFERROR(INDEX('Item Price Summary'!L:L,MATCH($C25,'Item Price Summary'!G:G,0)),0)</f>
        <v>0</v>
      </c>
      <c r="I25" s="7">
        <f>IFERROR(INDEX('Item Price Summary'!M:M,MATCH($C25,'Item Price Summary'!G:G,0)),0)</f>
        <v>0</v>
      </c>
      <c r="J25" s="7">
        <f>IFERROR(INDEX('Item Price Summary'!N:N,MATCH($C25,'Item Price Summary'!G:G,0)),0)</f>
        <v>0</v>
      </c>
      <c r="K25" s="35">
        <f>IFERROR(INDEX('Item Price Summary'!O:O,MATCH($C25,'Item Price Summary'!G:G,0)),0)</f>
        <v>0</v>
      </c>
      <c r="L25" s="2"/>
      <c r="M25" s="2"/>
      <c r="N25" s="37" t="str">
        <f>IFERROR(VLOOKUP($L25&amp;M25,'[1]Measurement Conversion'!$B:$H,6,FALSE),IF(M25="g",L25,""))</f>
        <v/>
      </c>
      <c r="O25" s="29">
        <f t="shared" si="0"/>
        <v>0</v>
      </c>
      <c r="P25" s="36">
        <f t="shared" si="2"/>
        <v>0</v>
      </c>
    </row>
    <row r="26" spans="2:17" x14ac:dyDescent="0.3">
      <c r="B26" s="2"/>
      <c r="C26" s="2"/>
      <c r="D26" s="7">
        <f>IFERROR(INDEX('Item Price Summary'!H:H,MATCH($C26,'Item Price Summary'!G:G,0)),0)</f>
        <v>0</v>
      </c>
      <c r="E26" s="7">
        <f>IFERROR(INDEX('Item Price Summary'!I:I,MATCH($C26,'Item Price Summary'!G:G,0)),0)</f>
        <v>0</v>
      </c>
      <c r="F26" s="7">
        <f>IFERROR(INDEX('Item Price Summary'!J:J,MATCH($C26,'Item Price Summary'!G:G,0)),0)</f>
        <v>0</v>
      </c>
      <c r="G26" s="7">
        <f>IFERROR(INDEX('Item Price Summary'!K:K,MATCH($C26,'Item Price Summary'!G:G,0)),0)</f>
        <v>0</v>
      </c>
      <c r="H26" s="7">
        <f>IFERROR(INDEX('Item Price Summary'!L:L,MATCH($C26,'Item Price Summary'!G:G,0)),0)</f>
        <v>0</v>
      </c>
      <c r="I26" s="7">
        <f>IFERROR(INDEX('Item Price Summary'!M:M,MATCH($C26,'Item Price Summary'!G:G,0)),0)</f>
        <v>0</v>
      </c>
      <c r="J26" s="7">
        <f>IFERROR(INDEX('Item Price Summary'!N:N,MATCH($C26,'Item Price Summary'!G:G,0)),0)</f>
        <v>0</v>
      </c>
      <c r="K26" s="35">
        <f>IFERROR(INDEX('Item Price Summary'!O:O,MATCH($C26,'Item Price Summary'!G:G,0)),0)</f>
        <v>0</v>
      </c>
      <c r="L26" s="2"/>
      <c r="M26" s="2"/>
      <c r="N26" s="37" t="str">
        <f>IFERROR(VLOOKUP($L26&amp;M26,'[1]Measurement Conversion'!$B:$H,6,FALSE),IF(M26="g",L26,""))</f>
        <v/>
      </c>
      <c r="O26" s="29">
        <f t="shared" si="0"/>
        <v>0</v>
      </c>
      <c r="P26" s="36">
        <f t="shared" si="2"/>
        <v>0</v>
      </c>
    </row>
    <row r="27" spans="2:17" x14ac:dyDescent="0.3">
      <c r="B27" s="2"/>
      <c r="C27" s="2"/>
      <c r="D27" s="7">
        <f>IFERROR(INDEX('Item Price Summary'!H:H,MATCH($C27,'Item Price Summary'!G:G,0)),0)</f>
        <v>0</v>
      </c>
      <c r="E27" s="7">
        <f>IFERROR(INDEX('Item Price Summary'!I:I,MATCH($C27,'Item Price Summary'!G:G,0)),0)</f>
        <v>0</v>
      </c>
      <c r="F27" s="7">
        <f>IFERROR(INDEX('Item Price Summary'!J:J,MATCH($C27,'Item Price Summary'!G:G,0)),0)</f>
        <v>0</v>
      </c>
      <c r="G27" s="7">
        <f>IFERROR(INDEX('Item Price Summary'!K:K,MATCH($C27,'Item Price Summary'!G:G,0)),0)</f>
        <v>0</v>
      </c>
      <c r="H27" s="7">
        <f>IFERROR(INDEX('Item Price Summary'!L:L,MATCH($C27,'Item Price Summary'!G:G,0)),0)</f>
        <v>0</v>
      </c>
      <c r="I27" s="7">
        <f>IFERROR(INDEX('Item Price Summary'!M:M,MATCH($C27,'Item Price Summary'!G:G,0)),0)</f>
        <v>0</v>
      </c>
      <c r="J27" s="7">
        <f>IFERROR(INDEX('Item Price Summary'!N:N,MATCH($C27,'Item Price Summary'!G:G,0)),0)</f>
        <v>0</v>
      </c>
      <c r="K27" s="35">
        <f>IFERROR(INDEX('Item Price Summary'!O:O,MATCH($C27,'Item Price Summary'!G:G,0)),0)</f>
        <v>0</v>
      </c>
      <c r="L27" s="2"/>
      <c r="M27" s="2"/>
      <c r="N27" s="37" t="str">
        <f>IFERROR(VLOOKUP($L27&amp;M27,'[1]Measurement Conversion'!$B:$H,6,FALSE),IF(M27="g",L27,""))</f>
        <v/>
      </c>
      <c r="O27" s="29">
        <f t="shared" si="0"/>
        <v>0</v>
      </c>
      <c r="P27" s="36">
        <f t="shared" si="2"/>
        <v>0</v>
      </c>
    </row>
    <row r="28" spans="2:17" x14ac:dyDescent="0.3">
      <c r="B28" s="2"/>
      <c r="C28" s="2"/>
      <c r="D28" s="7">
        <f>IFERROR(INDEX('Item Price Summary'!H:H,MATCH($C28,'Item Price Summary'!G:G,0)),0)</f>
        <v>0</v>
      </c>
      <c r="E28" s="7">
        <f>IFERROR(INDEX('Item Price Summary'!I:I,MATCH($C28,'Item Price Summary'!G:G,0)),0)</f>
        <v>0</v>
      </c>
      <c r="F28" s="7">
        <f>IFERROR(INDEX('Item Price Summary'!J:J,MATCH($C28,'Item Price Summary'!G:G,0)),0)</f>
        <v>0</v>
      </c>
      <c r="G28" s="7">
        <f>IFERROR(INDEX('Item Price Summary'!K:K,MATCH($C28,'Item Price Summary'!G:G,0)),0)</f>
        <v>0</v>
      </c>
      <c r="H28" s="7">
        <f>IFERROR(INDEX('Item Price Summary'!L:L,MATCH($C28,'Item Price Summary'!G:G,0)),0)</f>
        <v>0</v>
      </c>
      <c r="I28" s="7">
        <f>IFERROR(INDEX('Item Price Summary'!M:M,MATCH($C28,'Item Price Summary'!G:G,0)),0)</f>
        <v>0</v>
      </c>
      <c r="J28" s="7">
        <f>IFERROR(INDEX('Item Price Summary'!N:N,MATCH($C28,'Item Price Summary'!G:G,0)),0)</f>
        <v>0</v>
      </c>
      <c r="K28" s="35">
        <f>IFERROR(INDEX('Item Price Summary'!O:O,MATCH($C28,'Item Price Summary'!G:G,0)),0)</f>
        <v>0</v>
      </c>
      <c r="L28" s="2"/>
      <c r="M28" s="2"/>
      <c r="N28" s="37" t="str">
        <f>IFERROR(VLOOKUP($L28&amp;M28,'[1]Measurement Conversion'!$B:$H,6,FALSE),IF(M28="g",L28,""))</f>
        <v/>
      </c>
      <c r="O28" s="29">
        <f t="shared" si="0"/>
        <v>0</v>
      </c>
      <c r="P28" s="36">
        <f t="shared" si="2"/>
        <v>0</v>
      </c>
    </row>
    <row r="29" spans="2:17" x14ac:dyDescent="0.3">
      <c r="B29" s="2"/>
      <c r="C29" s="2"/>
      <c r="D29" s="7">
        <f>IFERROR(INDEX('Item Price Summary'!H:H,MATCH($C29,'Item Price Summary'!G:G,0)),0)</f>
        <v>0</v>
      </c>
      <c r="E29" s="7">
        <f>IFERROR(INDEX('Item Price Summary'!I:I,MATCH($C29,'Item Price Summary'!G:G,0)),0)</f>
        <v>0</v>
      </c>
      <c r="F29" s="7">
        <f>IFERROR(INDEX('Item Price Summary'!J:J,MATCH($C29,'Item Price Summary'!G:G,0)),0)</f>
        <v>0</v>
      </c>
      <c r="G29" s="7">
        <f>IFERROR(INDEX('Item Price Summary'!K:K,MATCH($C29,'Item Price Summary'!G:G,0)),0)</f>
        <v>0</v>
      </c>
      <c r="H29" s="7">
        <f>IFERROR(INDEX('Item Price Summary'!L:L,MATCH($C29,'Item Price Summary'!G:G,0)),0)</f>
        <v>0</v>
      </c>
      <c r="I29" s="7">
        <f>IFERROR(INDEX('Item Price Summary'!M:M,MATCH($C29,'Item Price Summary'!G:G,0)),0)</f>
        <v>0</v>
      </c>
      <c r="J29" s="7">
        <f>IFERROR(INDEX('Item Price Summary'!N:N,MATCH($C29,'Item Price Summary'!G:G,0)),0)</f>
        <v>0</v>
      </c>
      <c r="K29" s="35">
        <f>IFERROR(INDEX('Item Price Summary'!O:O,MATCH($C29,'Item Price Summary'!G:G,0)),0)</f>
        <v>0</v>
      </c>
      <c r="L29" s="2"/>
      <c r="M29" s="2"/>
      <c r="N29" s="37" t="str">
        <f>IFERROR(VLOOKUP($L29&amp;M29,'[1]Measurement Conversion'!$B:$H,6,FALSE),IF(M29="g",L29,""))</f>
        <v/>
      </c>
      <c r="O29" s="29">
        <f t="shared" si="0"/>
        <v>0</v>
      </c>
      <c r="P29" s="36">
        <f t="shared" si="2"/>
        <v>0</v>
      </c>
    </row>
    <row r="30" spans="2:17" x14ac:dyDescent="0.3">
      <c r="B30" s="2"/>
      <c r="C30" s="2"/>
      <c r="D30" s="7">
        <f>IFERROR(INDEX('Item Price Summary'!H:H,MATCH($C30,'Item Price Summary'!G:G,0)),0)</f>
        <v>0</v>
      </c>
      <c r="E30" s="7">
        <f>IFERROR(INDEX('Item Price Summary'!I:I,MATCH($C30,'Item Price Summary'!G:G,0)),0)</f>
        <v>0</v>
      </c>
      <c r="F30" s="7">
        <f>IFERROR(INDEX('Item Price Summary'!J:J,MATCH($C30,'Item Price Summary'!G:G,0)),0)</f>
        <v>0</v>
      </c>
      <c r="G30" s="7">
        <f>IFERROR(INDEX('Item Price Summary'!K:K,MATCH($C30,'Item Price Summary'!G:G,0)),0)</f>
        <v>0</v>
      </c>
      <c r="H30" s="7">
        <f>IFERROR(INDEX('Item Price Summary'!L:L,MATCH($C30,'Item Price Summary'!G:G,0)),0)</f>
        <v>0</v>
      </c>
      <c r="I30" s="7">
        <f>IFERROR(INDEX('Item Price Summary'!M:M,MATCH($C30,'Item Price Summary'!G:G,0)),0)</f>
        <v>0</v>
      </c>
      <c r="J30" s="7">
        <f>IFERROR(INDEX('Item Price Summary'!N:N,MATCH($C30,'Item Price Summary'!G:G,0)),0)</f>
        <v>0</v>
      </c>
      <c r="K30" s="35">
        <f>IFERROR(INDEX('Item Price Summary'!O:O,MATCH($C30,'Item Price Summary'!G:G,0)),0)</f>
        <v>0</v>
      </c>
      <c r="L30" s="2"/>
      <c r="M30" s="2"/>
      <c r="N30" s="37" t="str">
        <f>IFERROR(VLOOKUP($L30&amp;M30,'[1]Measurement Conversion'!$B:$H,6,FALSE),IF(M30="g",L30,""))</f>
        <v/>
      </c>
      <c r="O30" s="29">
        <f t="shared" si="0"/>
        <v>0</v>
      </c>
      <c r="P30" s="36">
        <f t="shared" si="2"/>
        <v>0</v>
      </c>
    </row>
    <row r="31" spans="2:17" x14ac:dyDescent="0.3">
      <c r="B31" s="2"/>
      <c r="C31" s="2"/>
      <c r="D31" s="7">
        <f>IFERROR(INDEX('Item Price Summary'!H:H,MATCH($C31,'Item Price Summary'!G:G,0)),0)</f>
        <v>0</v>
      </c>
      <c r="E31" s="7">
        <f>IFERROR(INDEX('Item Price Summary'!I:I,MATCH($C31,'Item Price Summary'!G:G,0)),0)</f>
        <v>0</v>
      </c>
      <c r="F31" s="7">
        <f>IFERROR(INDEX('Item Price Summary'!J:J,MATCH($C31,'Item Price Summary'!G:G,0)),0)</f>
        <v>0</v>
      </c>
      <c r="G31" s="7">
        <f>IFERROR(INDEX('Item Price Summary'!K:K,MATCH($C31,'Item Price Summary'!G:G,0)),0)</f>
        <v>0</v>
      </c>
      <c r="H31" s="7">
        <f>IFERROR(INDEX('Item Price Summary'!L:L,MATCH($C31,'Item Price Summary'!G:G,0)),0)</f>
        <v>0</v>
      </c>
      <c r="I31" s="7">
        <f>IFERROR(INDEX('Item Price Summary'!M:M,MATCH($C31,'Item Price Summary'!G:G,0)),0)</f>
        <v>0</v>
      </c>
      <c r="J31" s="7">
        <f>IFERROR(INDEX('Item Price Summary'!N:N,MATCH($C31,'Item Price Summary'!G:G,0)),0)</f>
        <v>0</v>
      </c>
      <c r="K31" s="35">
        <f>IFERROR(INDEX('Item Price Summary'!O:O,MATCH($C31,'Item Price Summary'!G:G,0)),0)</f>
        <v>0</v>
      </c>
      <c r="L31" s="2"/>
      <c r="M31" s="2"/>
      <c r="N31" s="37" t="str">
        <f>IFERROR(VLOOKUP($L31&amp;M31,'[1]Measurement Conversion'!$B:$H,6,FALSE),IF(M31="g",L31,""))</f>
        <v/>
      </c>
      <c r="O31" s="29">
        <f t="shared" si="0"/>
        <v>0</v>
      </c>
      <c r="P31" s="36">
        <f t="shared" si="2"/>
        <v>0</v>
      </c>
    </row>
  </sheetData>
  <autoFilter ref="A9:K19" xr:uid="{EB7E509F-FC06-483B-AE74-EAC0F16E4EFA}"/>
  <conditionalFormatting sqref="P11:P31">
    <cfRule type="cellIs" dxfId="0" priority="1" operator="greaterThan">
      <formula>0.32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9FAD4-59BC-4E83-9245-D98B7045F7FA}">
  <sheetPr>
    <tabColor rgb="FF7030A0"/>
  </sheetPr>
  <dimension ref="A1:M65"/>
  <sheetViews>
    <sheetView zoomScale="75" zoomScaleNormal="75" workbookViewId="0">
      <pane xSplit="5" ySplit="5" topLeftCell="F9" activePane="bottomRight" state="frozen"/>
      <selection activeCell="K45" sqref="K45"/>
      <selection pane="topRight" activeCell="K45" sqref="K45"/>
      <selection pane="bottomLeft" activeCell="K45" sqref="K45"/>
      <selection pane="bottomRight" activeCell="I41" sqref="I41"/>
    </sheetView>
  </sheetViews>
  <sheetFormatPr defaultRowHeight="14.4" x14ac:dyDescent="0.3"/>
  <cols>
    <col min="2" max="4" width="35.6640625" customWidth="1"/>
    <col min="5" max="10" width="12.6640625" customWidth="1"/>
  </cols>
  <sheetData>
    <row r="1" spans="1:13" ht="18" x14ac:dyDescent="0.35">
      <c r="A1" s="3" t="e">
        <f>#REF!</f>
        <v>#REF!</v>
      </c>
      <c r="B1" s="25"/>
      <c r="C1" s="25"/>
      <c r="D1" s="25"/>
      <c r="E1" s="25"/>
      <c r="F1" s="25"/>
      <c r="G1" s="25"/>
      <c r="H1" s="25"/>
      <c r="I1" s="25"/>
      <c r="J1" s="25"/>
    </row>
    <row r="2" spans="1:13" ht="18" x14ac:dyDescent="0.35">
      <c r="A2" s="63" t="str" cm="1">
        <f t="array" aca="1" ref="A2" ca="1">_xlfn.TEXTAFTER(CELL("filename",A1),"]")</f>
        <v>Syrup Mixture</v>
      </c>
    </row>
    <row r="5" spans="1:13" s="4" customFormat="1" ht="30" customHeight="1" x14ac:dyDescent="0.3">
      <c r="B5" s="19" t="s">
        <v>23</v>
      </c>
      <c r="C5" s="19" t="s">
        <v>13</v>
      </c>
      <c r="D5" s="19" t="s">
        <v>14</v>
      </c>
      <c r="E5" s="19"/>
      <c r="F5" s="19" t="s">
        <v>15</v>
      </c>
      <c r="G5" s="19" t="s">
        <v>7</v>
      </c>
      <c r="H5" s="19" t="s">
        <v>15</v>
      </c>
      <c r="I5" s="19" t="s">
        <v>119</v>
      </c>
      <c r="J5" s="19" t="s">
        <v>118</v>
      </c>
    </row>
    <row r="6" spans="1:13" x14ac:dyDescent="0.3">
      <c r="A6">
        <v>1</v>
      </c>
      <c r="B6" s="94"/>
      <c r="C6" s="95" t="s">
        <v>125</v>
      </c>
      <c r="D6" s="2" t="s">
        <v>117</v>
      </c>
      <c r="E6" s="2"/>
      <c r="F6" s="21">
        <v>480</v>
      </c>
      <c r="G6" s="7" t="s">
        <v>9</v>
      </c>
      <c r="H6" s="21">
        <f>IFERROR(VLOOKUP($E6&amp;G6,'[1]Measurement Conversion'!$B:$G,6,FALSE)*F6,IF(G6="g",F6,""))</f>
        <v>480</v>
      </c>
      <c r="I6" s="54">
        <f>IFERROR(INDEX('Item Price Summary'!$O:$O,MATCH($D6,'Item Price Summary'!$G:$G,0))*H6,"")</f>
        <v>1.68</v>
      </c>
      <c r="J6" s="96">
        <f>SUM(I6:I15)/SUM(H6:H15)</f>
        <v>6.1742857142857146E-3</v>
      </c>
    </row>
    <row r="7" spans="1:13" x14ac:dyDescent="0.3">
      <c r="A7">
        <f>A6+1</f>
        <v>2</v>
      </c>
      <c r="B7" s="94"/>
      <c r="C7" s="95"/>
      <c r="D7" s="2" t="s">
        <v>116</v>
      </c>
      <c r="E7" s="2" t="s">
        <v>116</v>
      </c>
      <c r="F7" s="21">
        <v>20</v>
      </c>
      <c r="G7" s="7" t="s">
        <v>29</v>
      </c>
      <c r="H7" s="21">
        <f>IFERROR(VLOOKUP($E7&amp;G7,'[1]Measurement Conversion'!$B:$G,6,FALSE)*F7,IF(G7="g",F7,""))</f>
        <v>20</v>
      </c>
      <c r="I7" s="54">
        <f>IFERROR(INDEX('Item Price Summary'!$O:$O,MATCH($D7,'Item Price Summary'!$G:$G,0))*H7,"")</f>
        <v>1.407142857142857</v>
      </c>
      <c r="J7" s="96"/>
    </row>
    <row r="8" spans="1:13" x14ac:dyDescent="0.3">
      <c r="A8">
        <f t="shared" ref="A8:A15" si="0">A7+1</f>
        <v>3</v>
      </c>
      <c r="B8" s="94"/>
      <c r="C8" s="95"/>
      <c r="D8" s="2" t="s">
        <v>151</v>
      </c>
      <c r="E8" s="2"/>
      <c r="F8" s="21"/>
      <c r="G8" s="7" t="s">
        <v>9</v>
      </c>
      <c r="H8" s="21">
        <f>IFERROR(VLOOKUP($E8&amp;G8,'[1]Measurement Conversion'!$B:$G,6,FALSE)*F8,IF(G8="g",F8,""))</f>
        <v>0</v>
      </c>
      <c r="I8" s="54" t="str">
        <f>IFERROR(INDEX('Item Price Summary'!$O:$O,MATCH($D8,'Item Price Summary'!$G:$G,0))*H8,"")</f>
        <v/>
      </c>
      <c r="J8" s="96"/>
    </row>
    <row r="9" spans="1:13" x14ac:dyDescent="0.3">
      <c r="A9">
        <f t="shared" si="0"/>
        <v>4</v>
      </c>
      <c r="B9" s="94"/>
      <c r="C9" s="95"/>
      <c r="D9" s="2" t="s">
        <v>151</v>
      </c>
      <c r="E9" s="2"/>
      <c r="F9" s="21"/>
      <c r="G9" s="7" t="s">
        <v>9</v>
      </c>
      <c r="H9" s="21">
        <f>IFERROR(VLOOKUP($E9&amp;G9,'[1]Measurement Conversion'!$B:$G,6,FALSE)*F9,IF(G9="g",F9,""))</f>
        <v>0</v>
      </c>
      <c r="I9" s="54" t="str">
        <f>IFERROR(INDEX('Item Price Summary'!$O:$O,MATCH($D9,'Item Price Summary'!$G:$G,0))*H9,"")</f>
        <v/>
      </c>
      <c r="J9" s="96"/>
    </row>
    <row r="10" spans="1:13" x14ac:dyDescent="0.3">
      <c r="A10">
        <f t="shared" si="0"/>
        <v>5</v>
      </c>
      <c r="B10" s="94"/>
      <c r="C10" s="95"/>
      <c r="D10" s="2" t="s">
        <v>151</v>
      </c>
      <c r="E10" s="2"/>
      <c r="F10" s="21"/>
      <c r="G10" s="7" t="s">
        <v>9</v>
      </c>
      <c r="H10" s="21">
        <f>IFERROR(VLOOKUP($E10&amp;G10,'[1]Measurement Conversion'!$B:$G,6,FALSE)*F10,IF(G10="g",F10,""))</f>
        <v>0</v>
      </c>
      <c r="I10" s="54" t="str">
        <f>IFERROR(INDEX('Item Price Summary'!$O:$O,MATCH($D10,'Item Price Summary'!$G:$G,0))*H10,"")</f>
        <v/>
      </c>
      <c r="J10" s="96"/>
    </row>
    <row r="11" spans="1:13" x14ac:dyDescent="0.3">
      <c r="A11">
        <f t="shared" si="0"/>
        <v>6</v>
      </c>
      <c r="B11" s="94"/>
      <c r="C11" s="95"/>
      <c r="D11" s="2" t="s">
        <v>151</v>
      </c>
      <c r="E11" s="2"/>
      <c r="F11" s="21"/>
      <c r="G11" s="7" t="s">
        <v>9</v>
      </c>
      <c r="H11" s="21">
        <f>IFERROR(VLOOKUP($E11&amp;G11,'[1]Measurement Conversion'!$B:$G,6,FALSE)*F11,IF(G11="g",F11,""))</f>
        <v>0</v>
      </c>
      <c r="I11" s="54" t="str">
        <f>IFERROR(INDEX('Item Price Summary'!$O:$O,MATCH($D11,'Item Price Summary'!$G:$G,0))*H11,"")</f>
        <v/>
      </c>
      <c r="J11" s="96"/>
    </row>
    <row r="12" spans="1:13" x14ac:dyDescent="0.3">
      <c r="A12">
        <f t="shared" si="0"/>
        <v>7</v>
      </c>
      <c r="B12" s="94"/>
      <c r="C12" s="95"/>
      <c r="D12" s="2" t="s">
        <v>151</v>
      </c>
      <c r="E12" s="2"/>
      <c r="F12" s="21"/>
      <c r="G12" s="7" t="s">
        <v>9</v>
      </c>
      <c r="H12" s="21">
        <f>IFERROR(VLOOKUP($E12&amp;G12,'[1]Measurement Conversion'!$B:$G,6,FALSE)*F12,IF(G12="g",F12,""))</f>
        <v>0</v>
      </c>
      <c r="I12" s="54" t="str">
        <f>IFERROR(INDEX('Item Price Summary'!$O:$O,MATCH($D12,'Item Price Summary'!$G:$G,0))*H12,"")</f>
        <v/>
      </c>
      <c r="J12" s="96"/>
    </row>
    <row r="13" spans="1:13" x14ac:dyDescent="0.3">
      <c r="A13">
        <f t="shared" si="0"/>
        <v>8</v>
      </c>
      <c r="B13" s="94"/>
      <c r="C13" s="95"/>
      <c r="D13" s="2" t="s">
        <v>151</v>
      </c>
      <c r="E13" s="2"/>
      <c r="F13" s="21"/>
      <c r="G13" s="7" t="s">
        <v>9</v>
      </c>
      <c r="H13" s="21">
        <f>IFERROR(VLOOKUP($E13&amp;G13,'[1]Measurement Conversion'!$B:$G,6,FALSE)*F13,IF(G13="g",F13,""))</f>
        <v>0</v>
      </c>
      <c r="I13" s="54" t="str">
        <f>IFERROR(INDEX('Item Price Summary'!$O:$O,MATCH($D13,'Item Price Summary'!$G:$G,0))*H13,"")</f>
        <v/>
      </c>
      <c r="J13" s="96"/>
    </row>
    <row r="14" spans="1:13" x14ac:dyDescent="0.3">
      <c r="A14">
        <f t="shared" si="0"/>
        <v>9</v>
      </c>
      <c r="B14" s="94"/>
      <c r="C14" s="95"/>
      <c r="D14" s="2" t="s">
        <v>151</v>
      </c>
      <c r="E14" s="2"/>
      <c r="F14" s="21"/>
      <c r="G14" s="7" t="s">
        <v>9</v>
      </c>
      <c r="H14" s="21">
        <f>IFERROR(VLOOKUP($E14&amp;G14,'[1]Measurement Conversion'!$B:$G,6,FALSE)*F14,IF(G14="g",F14,""))</f>
        <v>0</v>
      </c>
      <c r="I14" s="54" t="str">
        <f>IFERROR(INDEX('Item Price Summary'!$O:$O,MATCH($D14,'Item Price Summary'!$G:$G,0))*H14,"")</f>
        <v/>
      </c>
      <c r="J14" s="96"/>
    </row>
    <row r="15" spans="1:13" x14ac:dyDescent="0.3">
      <c r="A15">
        <f t="shared" si="0"/>
        <v>10</v>
      </c>
      <c r="B15" s="94"/>
      <c r="C15" s="95"/>
      <c r="D15" s="2" t="s">
        <v>92</v>
      </c>
      <c r="E15" s="2"/>
      <c r="F15" s="21"/>
      <c r="G15" s="7" t="s">
        <v>9</v>
      </c>
      <c r="H15" s="21">
        <f>IFERROR(VLOOKUP($E15&amp;G15,'[1]Measurement Conversion'!$B:$G,6,FALSE)*F15,IF(G15="g",F15,""))</f>
        <v>0</v>
      </c>
      <c r="I15" s="54" t="str">
        <f>IFERROR(INDEX('Item Price Summary'!$O:$O,MATCH($D15,'Item Price Summary'!$G:$G,0))*H15,"")</f>
        <v/>
      </c>
      <c r="J15" s="96"/>
    </row>
    <row r="16" spans="1:13" x14ac:dyDescent="0.3">
      <c r="A16">
        <v>1</v>
      </c>
      <c r="B16" s="94"/>
      <c r="C16" s="95" t="s">
        <v>126</v>
      </c>
      <c r="D16" s="2" t="s">
        <v>123</v>
      </c>
      <c r="E16" s="2"/>
      <c r="F16" s="21">
        <v>700</v>
      </c>
      <c r="G16" s="7" t="s">
        <v>9</v>
      </c>
      <c r="H16" s="21">
        <f>IFERROR(VLOOKUP($E16&amp;G16,'[1]Measurement Conversion'!$B:$G,6,FALSE)*F16,IF(G16="g",F16,""))</f>
        <v>700</v>
      </c>
      <c r="I16" s="54">
        <f>IFERROR(INDEX('Item Price Summary'!$O:$O,MATCH($D16,'Item Price Summary'!$G:$G,0))*H16,"")</f>
        <v>3.25325</v>
      </c>
      <c r="J16" s="96">
        <f>SUM(I16:I25)/SUM(H16:H25)</f>
        <v>5.7906499999999996E-3</v>
      </c>
      <c r="M16" s="45"/>
    </row>
    <row r="17" spans="1:13" x14ac:dyDescent="0.3">
      <c r="A17">
        <f>A16+1</f>
        <v>2</v>
      </c>
      <c r="B17" s="94"/>
      <c r="C17" s="95"/>
      <c r="D17" s="2" t="s">
        <v>124</v>
      </c>
      <c r="E17" s="2"/>
      <c r="F17" s="21">
        <v>300</v>
      </c>
      <c r="G17" s="7" t="s">
        <v>9</v>
      </c>
      <c r="H17" s="21">
        <f>IFERROR(VLOOKUP($E17&amp;G17,'[1]Measurement Conversion'!$B:$G,6,FALSE)*F17,IF(G17="g",F17,""))</f>
        <v>300</v>
      </c>
      <c r="I17" s="54">
        <f>IFERROR(INDEX('Item Price Summary'!$O:$O,MATCH($D17,'Item Price Summary'!$G:$G,0))*H17,"")</f>
        <v>2.5373999999999999</v>
      </c>
      <c r="J17" s="96"/>
    </row>
    <row r="18" spans="1:13" x14ac:dyDescent="0.3">
      <c r="A18">
        <f t="shared" ref="A18:A25" si="1">A17+1</f>
        <v>3</v>
      </c>
      <c r="B18" s="94"/>
      <c r="C18" s="95"/>
      <c r="D18" s="2" t="s">
        <v>151</v>
      </c>
      <c r="E18" s="2"/>
      <c r="F18" s="21"/>
      <c r="G18" s="7" t="s">
        <v>9</v>
      </c>
      <c r="H18" s="21">
        <f>IFERROR(VLOOKUP($E18&amp;G18,'[1]Measurement Conversion'!$B:$G,6,FALSE)*F18,IF(G18="g",F18,""))</f>
        <v>0</v>
      </c>
      <c r="I18" s="54" t="str">
        <f>IFERROR(INDEX('Item Price Summary'!$O:$O,MATCH($D18,'Item Price Summary'!$G:$G,0))*H18,"")</f>
        <v/>
      </c>
      <c r="J18" s="96"/>
    </row>
    <row r="19" spans="1:13" x14ac:dyDescent="0.3">
      <c r="A19">
        <f t="shared" si="1"/>
        <v>4</v>
      </c>
      <c r="B19" s="94"/>
      <c r="C19" s="95"/>
      <c r="D19" s="2" t="s">
        <v>151</v>
      </c>
      <c r="E19" s="2"/>
      <c r="F19" s="21"/>
      <c r="G19" s="7" t="s">
        <v>9</v>
      </c>
      <c r="H19" s="21">
        <f>IFERROR(VLOOKUP($E19&amp;G19,'[1]Measurement Conversion'!$B:$G,6,FALSE)*F19,IF(G19="g",F19,""))</f>
        <v>0</v>
      </c>
      <c r="I19" s="54" t="str">
        <f>IFERROR(INDEX('Item Price Summary'!$O:$O,MATCH($D19,'Item Price Summary'!$G:$G,0))*H19,"")</f>
        <v/>
      </c>
      <c r="J19" s="96"/>
    </row>
    <row r="20" spans="1:13" x14ac:dyDescent="0.3">
      <c r="A20">
        <f t="shared" si="1"/>
        <v>5</v>
      </c>
      <c r="B20" s="94"/>
      <c r="C20" s="95"/>
      <c r="D20" s="2" t="s">
        <v>151</v>
      </c>
      <c r="E20" s="2"/>
      <c r="F20" s="21"/>
      <c r="G20" s="7" t="s">
        <v>9</v>
      </c>
      <c r="H20" s="21">
        <f>IFERROR(VLOOKUP($E20&amp;G20,'[1]Measurement Conversion'!$B:$G,6,FALSE)*F20,IF(G20="g",F20,""))</f>
        <v>0</v>
      </c>
      <c r="I20" s="54" t="str">
        <f>IFERROR(INDEX('Item Price Summary'!$O:$O,MATCH($D20,'Item Price Summary'!$G:$G,0))*H20,"")</f>
        <v/>
      </c>
      <c r="J20" s="96"/>
    </row>
    <row r="21" spans="1:13" x14ac:dyDescent="0.3">
      <c r="A21">
        <f t="shared" si="1"/>
        <v>6</v>
      </c>
      <c r="B21" s="94"/>
      <c r="C21" s="95"/>
      <c r="D21" s="2" t="s">
        <v>151</v>
      </c>
      <c r="E21" s="2"/>
      <c r="F21" s="21"/>
      <c r="G21" s="7" t="s">
        <v>9</v>
      </c>
      <c r="H21" s="21">
        <f>IFERROR(VLOOKUP($E21&amp;G21,'[1]Measurement Conversion'!$B:$G,6,FALSE)*F21,IF(G21="g",F21,""))</f>
        <v>0</v>
      </c>
      <c r="I21" s="54" t="str">
        <f>IFERROR(INDEX('Item Price Summary'!$O:$O,MATCH($D21,'Item Price Summary'!$G:$G,0))*H21,"")</f>
        <v/>
      </c>
      <c r="J21" s="96"/>
    </row>
    <row r="22" spans="1:13" x14ac:dyDescent="0.3">
      <c r="A22">
        <f t="shared" si="1"/>
        <v>7</v>
      </c>
      <c r="B22" s="94"/>
      <c r="C22" s="95"/>
      <c r="D22" s="2" t="s">
        <v>151</v>
      </c>
      <c r="E22" s="2"/>
      <c r="F22" s="21"/>
      <c r="G22" s="7" t="s">
        <v>9</v>
      </c>
      <c r="H22" s="21">
        <f>IFERROR(VLOOKUP($E22&amp;G22,'[1]Measurement Conversion'!$B:$G,6,FALSE)*F22,IF(G22="g",F22,""))</f>
        <v>0</v>
      </c>
      <c r="I22" s="54" t="str">
        <f>IFERROR(INDEX('Item Price Summary'!$O:$O,MATCH($D22,'Item Price Summary'!$G:$G,0))*H22,"")</f>
        <v/>
      </c>
      <c r="J22" s="96"/>
    </row>
    <row r="23" spans="1:13" x14ac:dyDescent="0.3">
      <c r="A23">
        <f t="shared" si="1"/>
        <v>8</v>
      </c>
      <c r="B23" s="94"/>
      <c r="C23" s="95"/>
      <c r="D23" s="2" t="s">
        <v>151</v>
      </c>
      <c r="E23" s="2"/>
      <c r="F23" s="21"/>
      <c r="G23" s="7" t="s">
        <v>9</v>
      </c>
      <c r="H23" s="21">
        <f>IFERROR(VLOOKUP($E23&amp;G23,'[1]Measurement Conversion'!$B:$G,6,FALSE)*F23,IF(G23="g",F23,""))</f>
        <v>0</v>
      </c>
      <c r="I23" s="54" t="str">
        <f>IFERROR(INDEX('Item Price Summary'!$O:$O,MATCH($D23,'Item Price Summary'!$G:$G,0))*H23,"")</f>
        <v/>
      </c>
      <c r="J23" s="96"/>
    </row>
    <row r="24" spans="1:13" x14ac:dyDescent="0.3">
      <c r="A24">
        <f t="shared" si="1"/>
        <v>9</v>
      </c>
      <c r="B24" s="94"/>
      <c r="C24" s="95"/>
      <c r="D24" s="2" t="s">
        <v>151</v>
      </c>
      <c r="E24" s="2"/>
      <c r="F24" s="21"/>
      <c r="G24" s="7" t="s">
        <v>9</v>
      </c>
      <c r="H24" s="21">
        <f>IFERROR(VLOOKUP($E24&amp;G24,'[1]Measurement Conversion'!$B:$G,6,FALSE)*F24,IF(G24="g",F24,""))</f>
        <v>0</v>
      </c>
      <c r="I24" s="54" t="str">
        <f>IFERROR(INDEX('Item Price Summary'!$O:$O,MATCH($D24,'Item Price Summary'!$G:$G,0))*H24,"")</f>
        <v/>
      </c>
      <c r="J24" s="96"/>
    </row>
    <row r="25" spans="1:13" x14ac:dyDescent="0.3">
      <c r="A25">
        <f t="shared" si="1"/>
        <v>10</v>
      </c>
      <c r="B25" s="94"/>
      <c r="C25" s="95"/>
      <c r="D25" s="2" t="s">
        <v>92</v>
      </c>
      <c r="E25" s="2"/>
      <c r="F25" s="21"/>
      <c r="G25" s="7" t="s">
        <v>9</v>
      </c>
      <c r="H25" s="21">
        <f>IFERROR(VLOOKUP($E25&amp;G25,'[1]Measurement Conversion'!$B:$G,6,FALSE)*F25,IF(G25="g",F25,""))</f>
        <v>0</v>
      </c>
      <c r="I25" s="54" t="str">
        <f>IFERROR(INDEX('Item Price Summary'!$O:$O,MATCH($D25,'Item Price Summary'!$G:$G,0))*H25,"")</f>
        <v/>
      </c>
      <c r="J25" s="96"/>
    </row>
    <row r="26" spans="1:13" x14ac:dyDescent="0.3">
      <c r="A26">
        <v>1</v>
      </c>
      <c r="B26" s="94"/>
      <c r="C26" s="95" t="s">
        <v>129</v>
      </c>
      <c r="D26" s="2" t="s">
        <v>0</v>
      </c>
      <c r="E26" s="2" t="s">
        <v>74</v>
      </c>
      <c r="F26" s="21">
        <v>1000</v>
      </c>
      <c r="G26" s="7" t="s">
        <v>45</v>
      </c>
      <c r="H26" s="21">
        <f>IFERROR(VLOOKUP($E26&amp;G26,'[1]Measurement Conversion'!$B:$G,6,FALSE)*F26,IF(G26="g",F26,""))</f>
        <v>1000</v>
      </c>
      <c r="I26" s="54">
        <f>IFERROR(INDEX('Item Price Summary'!$O:$O,MATCH($D26,'Item Price Summary'!$G:$G,0))*H26,"")</f>
        <v>0</v>
      </c>
      <c r="J26" s="96">
        <f>SUM(I26:I35)/SUM(H26:H35)</f>
        <v>1.5691747572815534E-3</v>
      </c>
      <c r="M26" s="45"/>
    </row>
    <row r="27" spans="1:13" x14ac:dyDescent="0.3">
      <c r="A27">
        <f>A26+1</f>
        <v>2</v>
      </c>
      <c r="B27" s="94"/>
      <c r="C27" s="95"/>
      <c r="D27" s="2" t="s">
        <v>70</v>
      </c>
      <c r="E27" s="2"/>
      <c r="F27" s="21">
        <v>30</v>
      </c>
      <c r="G27" s="7" t="s">
        <v>9</v>
      </c>
      <c r="H27" s="21">
        <f>IFERROR(VLOOKUP($E27&amp;G27,'[1]Measurement Conversion'!$B:$G,6,FALSE)*F27,IF(G27="g",F27,""))</f>
        <v>30</v>
      </c>
      <c r="I27" s="54">
        <f>IFERROR(INDEX('Item Price Summary'!$O:$O,MATCH($D27,'Item Price Summary'!$G:$G,0))*H27,"")</f>
        <v>1.61625</v>
      </c>
      <c r="J27" s="96"/>
    </row>
    <row r="28" spans="1:13" x14ac:dyDescent="0.3">
      <c r="A28">
        <f t="shared" ref="A28:A35" si="2">A27+1</f>
        <v>3</v>
      </c>
      <c r="B28" s="94"/>
      <c r="C28" s="95"/>
      <c r="D28" s="2" t="s">
        <v>151</v>
      </c>
      <c r="E28" s="2"/>
      <c r="F28" s="21"/>
      <c r="G28" s="7" t="s">
        <v>9</v>
      </c>
      <c r="H28" s="21">
        <f>IFERROR(VLOOKUP($E28&amp;G28,'[1]Measurement Conversion'!$B:$G,6,FALSE)*F28,IF(G28="g",F28,""))</f>
        <v>0</v>
      </c>
      <c r="I28" s="54" t="str">
        <f>IFERROR(INDEX('Item Price Summary'!$O:$O,MATCH($D28,'Item Price Summary'!$G:$G,0))*H28,"")</f>
        <v/>
      </c>
      <c r="J28" s="96"/>
    </row>
    <row r="29" spans="1:13" x14ac:dyDescent="0.3">
      <c r="A29">
        <f t="shared" si="2"/>
        <v>4</v>
      </c>
      <c r="B29" s="94"/>
      <c r="C29" s="95"/>
      <c r="D29" s="2" t="s">
        <v>151</v>
      </c>
      <c r="E29" s="2"/>
      <c r="F29" s="21"/>
      <c r="G29" s="7" t="s">
        <v>9</v>
      </c>
      <c r="H29" s="21">
        <f>IFERROR(VLOOKUP($E29&amp;G29,'[1]Measurement Conversion'!$B:$G,6,FALSE)*F29,IF(G29="g",F29,""))</f>
        <v>0</v>
      </c>
      <c r="I29" s="54" t="str">
        <f>IFERROR(INDEX('Item Price Summary'!$O:$O,MATCH($D29,'Item Price Summary'!$G:$G,0))*H29,"")</f>
        <v/>
      </c>
      <c r="J29" s="96"/>
    </row>
    <row r="30" spans="1:13" x14ac:dyDescent="0.3">
      <c r="A30">
        <f t="shared" si="2"/>
        <v>5</v>
      </c>
      <c r="B30" s="94"/>
      <c r="C30" s="95"/>
      <c r="D30" s="2" t="s">
        <v>151</v>
      </c>
      <c r="E30" s="2"/>
      <c r="F30" s="21"/>
      <c r="G30" s="7" t="s">
        <v>9</v>
      </c>
      <c r="H30" s="21">
        <f>IFERROR(VLOOKUP($E30&amp;G30,'[1]Measurement Conversion'!$B:$G,6,FALSE)*F30,IF(G30="g",F30,""))</f>
        <v>0</v>
      </c>
      <c r="I30" s="54" t="str">
        <f>IFERROR(INDEX('Item Price Summary'!$O:$O,MATCH($D30,'Item Price Summary'!$G:$G,0))*H30,"")</f>
        <v/>
      </c>
      <c r="J30" s="96"/>
    </row>
    <row r="31" spans="1:13" x14ac:dyDescent="0.3">
      <c r="A31">
        <f t="shared" si="2"/>
        <v>6</v>
      </c>
      <c r="B31" s="94"/>
      <c r="C31" s="95"/>
      <c r="D31" s="2" t="s">
        <v>151</v>
      </c>
      <c r="E31" s="2"/>
      <c r="F31" s="21"/>
      <c r="G31" s="7" t="s">
        <v>9</v>
      </c>
      <c r="H31" s="21">
        <f>IFERROR(VLOOKUP($E31&amp;G31,'[1]Measurement Conversion'!$B:$G,6,FALSE)*F31,IF(G31="g",F31,""))</f>
        <v>0</v>
      </c>
      <c r="I31" s="54" t="str">
        <f>IFERROR(INDEX('Item Price Summary'!$O:$O,MATCH($D31,'Item Price Summary'!$G:$G,0))*H31,"")</f>
        <v/>
      </c>
      <c r="J31" s="96"/>
    </row>
    <row r="32" spans="1:13" x14ac:dyDescent="0.3">
      <c r="A32">
        <f t="shared" si="2"/>
        <v>7</v>
      </c>
      <c r="B32" s="94"/>
      <c r="C32" s="95"/>
      <c r="D32" s="2" t="s">
        <v>151</v>
      </c>
      <c r="E32" s="2"/>
      <c r="F32" s="21"/>
      <c r="G32" s="7" t="s">
        <v>9</v>
      </c>
      <c r="H32" s="21">
        <f>IFERROR(VLOOKUP($E32&amp;G32,'[1]Measurement Conversion'!$B:$G,6,FALSE)*F32,IF(G32="g",F32,""))</f>
        <v>0</v>
      </c>
      <c r="I32" s="54" t="str">
        <f>IFERROR(INDEX('Item Price Summary'!$O:$O,MATCH($D32,'Item Price Summary'!$G:$G,0))*H32,"")</f>
        <v/>
      </c>
      <c r="J32" s="96"/>
    </row>
    <row r="33" spans="1:13" x14ac:dyDescent="0.3">
      <c r="A33">
        <f t="shared" si="2"/>
        <v>8</v>
      </c>
      <c r="B33" s="94"/>
      <c r="C33" s="95"/>
      <c r="D33" s="2" t="s">
        <v>151</v>
      </c>
      <c r="E33" s="2"/>
      <c r="F33" s="21"/>
      <c r="G33" s="7" t="s">
        <v>9</v>
      </c>
      <c r="H33" s="21">
        <f>IFERROR(VLOOKUP($E33&amp;G33,'[1]Measurement Conversion'!$B:$G,6,FALSE)*F33,IF(G33="g",F33,""))</f>
        <v>0</v>
      </c>
      <c r="I33" s="54" t="str">
        <f>IFERROR(INDEX('Item Price Summary'!$O:$O,MATCH($D33,'Item Price Summary'!$G:$G,0))*H33,"")</f>
        <v/>
      </c>
      <c r="J33" s="96"/>
    </row>
    <row r="34" spans="1:13" x14ac:dyDescent="0.3">
      <c r="A34">
        <f t="shared" si="2"/>
        <v>9</v>
      </c>
      <c r="B34" s="94"/>
      <c r="C34" s="95"/>
      <c r="D34" s="2" t="s">
        <v>151</v>
      </c>
      <c r="E34" s="2"/>
      <c r="F34" s="21"/>
      <c r="G34" s="7" t="s">
        <v>9</v>
      </c>
      <c r="H34" s="21">
        <f>IFERROR(VLOOKUP($E34&amp;G34,'[1]Measurement Conversion'!$B:$G,6,FALSE)*F34,IF(G34="g",F34,""))</f>
        <v>0</v>
      </c>
      <c r="I34" s="54" t="str">
        <f>IFERROR(INDEX('Item Price Summary'!$O:$O,MATCH($D34,'Item Price Summary'!$G:$G,0))*H34,"")</f>
        <v/>
      </c>
      <c r="J34" s="96"/>
    </row>
    <row r="35" spans="1:13" x14ac:dyDescent="0.3">
      <c r="A35">
        <f t="shared" si="2"/>
        <v>10</v>
      </c>
      <c r="B35" s="94"/>
      <c r="C35" s="95"/>
      <c r="D35" s="2" t="s">
        <v>92</v>
      </c>
      <c r="E35" s="2"/>
      <c r="F35" s="21"/>
      <c r="G35" s="7" t="s">
        <v>9</v>
      </c>
      <c r="H35" s="21">
        <f>IFERROR(VLOOKUP($E35&amp;G35,'[1]Measurement Conversion'!$B:$G,6,FALSE)*F35,IF(G35="g",F35,""))</f>
        <v>0</v>
      </c>
      <c r="I35" s="54" t="str">
        <f>IFERROR(INDEX('Item Price Summary'!$O:$O,MATCH($D35,'Item Price Summary'!$G:$G,0))*H35,"")</f>
        <v/>
      </c>
      <c r="J35" s="96"/>
    </row>
    <row r="36" spans="1:13" x14ac:dyDescent="0.3">
      <c r="A36">
        <v>1</v>
      </c>
      <c r="B36" s="94"/>
      <c r="C36" s="95" t="s">
        <v>138</v>
      </c>
      <c r="D36" s="2" t="s">
        <v>139</v>
      </c>
      <c r="E36" s="2"/>
      <c r="F36" s="21">
        <v>0.8</v>
      </c>
      <c r="G36" s="7" t="s">
        <v>9</v>
      </c>
      <c r="H36" s="21">
        <f>IFERROR(VLOOKUP($E36&amp;G36,'[1]Measurement Conversion'!$B:$G,6,FALSE)*F36,IF(G36="g",F36,""))</f>
        <v>0.8</v>
      </c>
      <c r="I36" s="54">
        <f>IFERROR(INDEX('Item Price Summary'!$O:$O,MATCH($D36,'Item Price Summary'!$G:$G,0))*H36,"")</f>
        <v>0.66639999999999999</v>
      </c>
      <c r="J36" s="96">
        <f>SUM(I36:I45)/SUM(H36:H45)</f>
        <v>7.2583279517812946E-3</v>
      </c>
      <c r="M36" s="45"/>
    </row>
    <row r="37" spans="1:13" x14ac:dyDescent="0.3">
      <c r="A37">
        <f>A36+1</f>
        <v>2</v>
      </c>
      <c r="B37" s="94"/>
      <c r="C37" s="95"/>
      <c r="D37" s="2" t="s">
        <v>120</v>
      </c>
      <c r="E37" s="2" t="s">
        <v>120</v>
      </c>
      <c r="F37" s="21">
        <v>1</v>
      </c>
      <c r="G37" s="7" t="s">
        <v>37</v>
      </c>
      <c r="H37" s="21">
        <f>IFERROR(VLOOKUP($E37&amp;G37,'[1]Measurement Conversion'!$B:$G,6,FALSE)*F37,IF(G37="g",F37,""))</f>
        <v>13</v>
      </c>
      <c r="I37" s="54">
        <f>IFERROR(INDEX('Item Price Summary'!$O:$O,MATCH($D37,'Item Price Summary'!$G:$G,0))*H37,"")</f>
        <v>4.3464473684210525E-2</v>
      </c>
      <c r="J37" s="96"/>
    </row>
    <row r="38" spans="1:13" x14ac:dyDescent="0.3">
      <c r="A38">
        <f t="shared" ref="A38:A45" si="3">A37+1</f>
        <v>3</v>
      </c>
      <c r="B38" s="94"/>
      <c r="C38" s="95"/>
      <c r="D38" s="2" t="s">
        <v>0</v>
      </c>
      <c r="E38" s="2" t="s">
        <v>74</v>
      </c>
      <c r="F38" s="21">
        <v>84</v>
      </c>
      <c r="G38" s="7" t="s">
        <v>45</v>
      </c>
      <c r="H38" s="21">
        <f>IFERROR(VLOOKUP($E38&amp;G38,'[1]Measurement Conversion'!$B:$G,6,FALSE)*F38,IF(G38="g",F38,""))</f>
        <v>84</v>
      </c>
      <c r="I38" s="54">
        <f>IFERROR(INDEX('Item Price Summary'!$O:$O,MATCH($D38,'Item Price Summary'!$G:$G,0))*H38,"")</f>
        <v>0</v>
      </c>
      <c r="J38" s="96"/>
    </row>
    <row r="39" spans="1:13" x14ac:dyDescent="0.3">
      <c r="A39">
        <f t="shared" si="3"/>
        <v>4</v>
      </c>
      <c r="B39" s="94"/>
      <c r="C39" s="95"/>
      <c r="D39" s="2" t="s">
        <v>151</v>
      </c>
      <c r="E39" s="2"/>
      <c r="F39" s="21"/>
      <c r="G39" s="7" t="s">
        <v>9</v>
      </c>
      <c r="H39" s="21">
        <f>IFERROR(VLOOKUP($E39&amp;G39,'[1]Measurement Conversion'!$B:$G,6,FALSE)*F39,IF(G39="g",F39,""))</f>
        <v>0</v>
      </c>
      <c r="I39" s="54" t="str">
        <f>IFERROR(INDEX('Item Price Summary'!$O:$O,MATCH($D39,'Item Price Summary'!$G:$G,0))*H39,"")</f>
        <v/>
      </c>
      <c r="J39" s="96"/>
    </row>
    <row r="40" spans="1:13" x14ac:dyDescent="0.3">
      <c r="A40">
        <f t="shared" si="3"/>
        <v>5</v>
      </c>
      <c r="B40" s="94"/>
      <c r="C40" s="95"/>
      <c r="D40" s="2" t="s">
        <v>151</v>
      </c>
      <c r="E40" s="2"/>
      <c r="F40" s="21"/>
      <c r="G40" s="7" t="s">
        <v>9</v>
      </c>
      <c r="H40" s="21">
        <f>IFERROR(VLOOKUP($E40&amp;G40,'[1]Measurement Conversion'!$B:$G,6,FALSE)*F40,IF(G40="g",F40,""))</f>
        <v>0</v>
      </c>
      <c r="I40" s="54" t="str">
        <f>IFERROR(INDEX('Item Price Summary'!$O:$O,MATCH($D40,'Item Price Summary'!$G:$G,0))*H40,"")</f>
        <v/>
      </c>
      <c r="J40" s="96"/>
    </row>
    <row r="41" spans="1:13" x14ac:dyDescent="0.3">
      <c r="A41">
        <f t="shared" si="3"/>
        <v>6</v>
      </c>
      <c r="B41" s="94"/>
      <c r="C41" s="95"/>
      <c r="D41" s="2" t="s">
        <v>151</v>
      </c>
      <c r="E41" s="2"/>
      <c r="F41" s="21"/>
      <c r="G41" s="7" t="s">
        <v>9</v>
      </c>
      <c r="H41" s="21">
        <f>IFERROR(VLOOKUP($E41&amp;G41,'[1]Measurement Conversion'!$B:$G,6,FALSE)*F41,IF(G41="g",F41,""))</f>
        <v>0</v>
      </c>
      <c r="I41" s="54" t="str">
        <f>IFERROR(INDEX('Item Price Summary'!$O:$O,MATCH($D41,'Item Price Summary'!$G:$G,0))*H41,"")</f>
        <v/>
      </c>
      <c r="J41" s="96"/>
    </row>
    <row r="42" spans="1:13" x14ac:dyDescent="0.3">
      <c r="A42">
        <f t="shared" si="3"/>
        <v>7</v>
      </c>
      <c r="B42" s="94"/>
      <c r="C42" s="95"/>
      <c r="D42" s="2" t="s">
        <v>151</v>
      </c>
      <c r="E42" s="2"/>
      <c r="F42" s="21"/>
      <c r="G42" s="7" t="s">
        <v>9</v>
      </c>
      <c r="H42" s="21">
        <f>IFERROR(VLOOKUP($E42&amp;G42,'[1]Measurement Conversion'!$B:$G,6,FALSE)*F42,IF(G42="g",F42,""))</f>
        <v>0</v>
      </c>
      <c r="I42" s="54" t="str">
        <f>IFERROR(INDEX('Item Price Summary'!$O:$O,MATCH($D42,'Item Price Summary'!$G:$G,0))*H42,"")</f>
        <v/>
      </c>
      <c r="J42" s="96"/>
    </row>
    <row r="43" spans="1:13" x14ac:dyDescent="0.3">
      <c r="A43">
        <f t="shared" si="3"/>
        <v>8</v>
      </c>
      <c r="B43" s="94"/>
      <c r="C43" s="95"/>
      <c r="D43" s="2" t="s">
        <v>151</v>
      </c>
      <c r="E43" s="2"/>
      <c r="F43" s="21"/>
      <c r="G43" s="7" t="s">
        <v>9</v>
      </c>
      <c r="H43" s="21">
        <f>IFERROR(VLOOKUP($E43&amp;G43,'[1]Measurement Conversion'!$B:$G,6,FALSE)*F43,IF(G43="g",F43,""))</f>
        <v>0</v>
      </c>
      <c r="I43" s="54" t="str">
        <f>IFERROR(INDEX('Item Price Summary'!$O:$O,MATCH($D43,'Item Price Summary'!$G:$G,0))*H43,"")</f>
        <v/>
      </c>
      <c r="J43" s="96"/>
    </row>
    <row r="44" spans="1:13" x14ac:dyDescent="0.3">
      <c r="A44">
        <f t="shared" si="3"/>
        <v>9</v>
      </c>
      <c r="B44" s="94"/>
      <c r="C44" s="95"/>
      <c r="D44" s="2" t="s">
        <v>151</v>
      </c>
      <c r="E44" s="2"/>
      <c r="F44" s="21"/>
      <c r="G44" s="7" t="s">
        <v>9</v>
      </c>
      <c r="H44" s="21">
        <f>IFERROR(VLOOKUP($E44&amp;G44,'[1]Measurement Conversion'!$B:$G,6,FALSE)*F44,IF(G44="g",F44,""))</f>
        <v>0</v>
      </c>
      <c r="I44" s="54" t="str">
        <f>IFERROR(INDEX('Item Price Summary'!$O:$O,MATCH($D44,'Item Price Summary'!$G:$G,0))*H44,"")</f>
        <v/>
      </c>
      <c r="J44" s="96"/>
    </row>
    <row r="45" spans="1:13" x14ac:dyDescent="0.3">
      <c r="A45">
        <f t="shared" si="3"/>
        <v>10</v>
      </c>
      <c r="B45" s="94"/>
      <c r="C45" s="95"/>
      <c r="D45" s="2" t="s">
        <v>92</v>
      </c>
      <c r="E45" s="2"/>
      <c r="F45" s="21"/>
      <c r="G45" s="7" t="s">
        <v>9</v>
      </c>
      <c r="H45" s="21">
        <f>IFERROR(VLOOKUP($E45&amp;G45,'[1]Measurement Conversion'!$B:$G,6,FALSE)*F45,IF(G45="g",F45,""))</f>
        <v>0</v>
      </c>
      <c r="I45" s="54" t="str">
        <f>IFERROR(INDEX('Item Price Summary'!$O:$O,MATCH($D45,'Item Price Summary'!$G:$G,0))*H45,"")</f>
        <v/>
      </c>
      <c r="J45" s="96"/>
    </row>
    <row r="46" spans="1:13" x14ac:dyDescent="0.3">
      <c r="A46">
        <v>1</v>
      </c>
      <c r="B46" s="94"/>
      <c r="C46" s="95" t="s">
        <v>219</v>
      </c>
      <c r="D46" s="2" t="s">
        <v>165</v>
      </c>
      <c r="E46" s="2"/>
      <c r="F46" s="21">
        <v>240</v>
      </c>
      <c r="G46" s="7" t="s">
        <v>9</v>
      </c>
      <c r="H46" s="21">
        <f>IFERROR(VLOOKUP($E46&amp;G46,'[1]Measurement Conversion'!$B:$G,6,FALSE)*F46,IF(G46="g",F46,""))</f>
        <v>240</v>
      </c>
      <c r="I46" s="54">
        <f>IFERROR(INDEX('Item Price Summary'!$O:$O,MATCH($D46,'Item Price Summary'!$G:$G,0))*H46,"")</f>
        <v>1.7721105527638192</v>
      </c>
      <c r="J46" s="96">
        <f>SUM(I46:I55)/SUM(H46:H55)</f>
        <v>5.1381759110679451E-3</v>
      </c>
      <c r="M46" s="45"/>
    </row>
    <row r="47" spans="1:13" x14ac:dyDescent="0.3">
      <c r="A47">
        <f>A46+1</f>
        <v>2</v>
      </c>
      <c r="B47" s="94"/>
      <c r="C47" s="95"/>
      <c r="D47" s="2" t="s">
        <v>100</v>
      </c>
      <c r="E47" s="2"/>
      <c r="F47" s="21">
        <v>150</v>
      </c>
      <c r="G47" s="7" t="s">
        <v>9</v>
      </c>
      <c r="H47" s="21">
        <f>IFERROR(VLOOKUP($E47&amp;G47,'[1]Measurement Conversion'!$B:$G,6,FALSE)*F47,IF(G47="g",F47,""))</f>
        <v>150</v>
      </c>
      <c r="I47" s="54">
        <f>IFERROR(INDEX('Item Price Summary'!$O:$O,MATCH($D47,'Item Price Summary'!$G:$G,0))*H47,"")</f>
        <v>0.46619999999999995</v>
      </c>
      <c r="J47" s="96"/>
    </row>
    <row r="48" spans="1:13" x14ac:dyDescent="0.3">
      <c r="A48">
        <f t="shared" ref="A48:A55" si="4">A47+1</f>
        <v>3</v>
      </c>
      <c r="B48" s="94"/>
      <c r="C48" s="95"/>
      <c r="D48" s="2" t="s">
        <v>0</v>
      </c>
      <c r="E48" s="2" t="s">
        <v>74</v>
      </c>
      <c r="F48" s="21">
        <v>150</v>
      </c>
      <c r="G48" s="7" t="s">
        <v>45</v>
      </c>
      <c r="H48" s="21">
        <f>IFERROR(VLOOKUP($E48&amp;G48,'[1]Measurement Conversion'!$B:$G,6,FALSE)*F48,IF(G48="g",F48,""))</f>
        <v>150</v>
      </c>
      <c r="I48" s="54">
        <f>IFERROR(INDEX('Item Price Summary'!$O:$O,MATCH($D48,'Item Price Summary'!$G:$G,0))*H48,"")</f>
        <v>0</v>
      </c>
      <c r="J48" s="96"/>
    </row>
    <row r="49" spans="1:10" x14ac:dyDescent="0.3">
      <c r="A49">
        <f t="shared" si="4"/>
        <v>4</v>
      </c>
      <c r="B49" s="94"/>
      <c r="C49" s="95"/>
      <c r="D49" s="2" t="s">
        <v>166</v>
      </c>
      <c r="E49" s="2"/>
      <c r="F49" s="21">
        <v>4</v>
      </c>
      <c r="G49" s="7" t="s">
        <v>9</v>
      </c>
      <c r="H49" s="21">
        <f>IFERROR(VLOOKUP($E49&amp;G49,'[1]Measurement Conversion'!$B:$G,6,FALSE)*F49,IF(G49="g",F49,""))</f>
        <v>4</v>
      </c>
      <c r="I49" s="54">
        <f>IFERROR(INDEX('Item Price Summary'!$O:$O,MATCH($D49,'Item Price Summary'!$G:$G,0))*H49,"")</f>
        <v>0.55685714285714283</v>
      </c>
      <c r="J49" s="96"/>
    </row>
    <row r="50" spans="1:10" x14ac:dyDescent="0.3">
      <c r="A50">
        <f t="shared" si="4"/>
        <v>5</v>
      </c>
      <c r="B50" s="94"/>
      <c r="C50" s="95"/>
      <c r="D50" s="2" t="s">
        <v>151</v>
      </c>
      <c r="E50" s="2"/>
      <c r="F50" s="21"/>
      <c r="G50" s="7" t="s">
        <v>9</v>
      </c>
      <c r="H50" s="21">
        <f>IFERROR(VLOOKUP($E50&amp;G50,'[1]Measurement Conversion'!$B:$G,6,FALSE)*F50,IF(G50="g",F50,""))</f>
        <v>0</v>
      </c>
      <c r="I50" s="54" t="str">
        <f>IFERROR(INDEX('Item Price Summary'!$O:$O,MATCH($D50,'Item Price Summary'!$G:$G,0))*H50,"")</f>
        <v/>
      </c>
      <c r="J50" s="96"/>
    </row>
    <row r="51" spans="1:10" x14ac:dyDescent="0.3">
      <c r="A51">
        <f t="shared" si="4"/>
        <v>6</v>
      </c>
      <c r="B51" s="94"/>
      <c r="C51" s="95"/>
      <c r="D51" s="2" t="s">
        <v>151</v>
      </c>
      <c r="E51" s="2"/>
      <c r="F51" s="21"/>
      <c r="G51" s="7" t="s">
        <v>9</v>
      </c>
      <c r="H51" s="21">
        <f>IFERROR(VLOOKUP($E51&amp;G51,'[1]Measurement Conversion'!$B:$G,6,FALSE)*F51,IF(G51="g",F51,""))</f>
        <v>0</v>
      </c>
      <c r="I51" s="54" t="str">
        <f>IFERROR(INDEX('Item Price Summary'!$O:$O,MATCH($D51,'Item Price Summary'!$G:$G,0))*H51,"")</f>
        <v/>
      </c>
      <c r="J51" s="96"/>
    </row>
    <row r="52" spans="1:10" x14ac:dyDescent="0.3">
      <c r="A52">
        <f t="shared" si="4"/>
        <v>7</v>
      </c>
      <c r="B52" s="94"/>
      <c r="C52" s="95"/>
      <c r="D52" s="2" t="s">
        <v>151</v>
      </c>
      <c r="E52" s="2"/>
      <c r="F52" s="21"/>
      <c r="G52" s="7" t="s">
        <v>9</v>
      </c>
      <c r="H52" s="21">
        <f>IFERROR(VLOOKUP($E52&amp;G52,'[1]Measurement Conversion'!$B:$G,6,FALSE)*F52,IF(G52="g",F52,""))</f>
        <v>0</v>
      </c>
      <c r="I52" s="54" t="str">
        <f>IFERROR(INDEX('Item Price Summary'!$O:$O,MATCH($D52,'Item Price Summary'!$G:$G,0))*H52,"")</f>
        <v/>
      </c>
      <c r="J52" s="96"/>
    </row>
    <row r="53" spans="1:10" x14ac:dyDescent="0.3">
      <c r="A53">
        <f t="shared" si="4"/>
        <v>8</v>
      </c>
      <c r="B53" s="94"/>
      <c r="C53" s="95"/>
      <c r="D53" s="2" t="s">
        <v>151</v>
      </c>
      <c r="E53" s="2"/>
      <c r="F53" s="21"/>
      <c r="G53" s="7" t="s">
        <v>9</v>
      </c>
      <c r="H53" s="21">
        <f>IFERROR(VLOOKUP($E53&amp;G53,'[1]Measurement Conversion'!$B:$G,6,FALSE)*F53,IF(G53="g",F53,""))</f>
        <v>0</v>
      </c>
      <c r="I53" s="54" t="str">
        <f>IFERROR(INDEX('Item Price Summary'!$O:$O,MATCH($D53,'Item Price Summary'!$G:$G,0))*H53,"")</f>
        <v/>
      </c>
      <c r="J53" s="96"/>
    </row>
    <row r="54" spans="1:10" x14ac:dyDescent="0.3">
      <c r="A54">
        <f t="shared" si="4"/>
        <v>9</v>
      </c>
      <c r="B54" s="94"/>
      <c r="C54" s="95"/>
      <c r="D54" s="2" t="s">
        <v>151</v>
      </c>
      <c r="E54" s="2"/>
      <c r="F54" s="21"/>
      <c r="G54" s="7" t="s">
        <v>9</v>
      </c>
      <c r="H54" s="21">
        <f>IFERROR(VLOOKUP($E54&amp;G54,'[1]Measurement Conversion'!$B:$G,6,FALSE)*F54,IF(G54="g",F54,""))</f>
        <v>0</v>
      </c>
      <c r="I54" s="54" t="str">
        <f>IFERROR(INDEX('Item Price Summary'!$O:$O,MATCH($D54,'Item Price Summary'!$G:$G,0))*H54,"")</f>
        <v/>
      </c>
      <c r="J54" s="96"/>
    </row>
    <row r="55" spans="1:10" x14ac:dyDescent="0.3">
      <c r="A55">
        <f t="shared" si="4"/>
        <v>10</v>
      </c>
      <c r="B55" s="94"/>
      <c r="C55" s="95"/>
      <c r="D55" s="2" t="s">
        <v>92</v>
      </c>
      <c r="E55" s="2"/>
      <c r="F55" s="21"/>
      <c r="G55" s="7" t="s">
        <v>9</v>
      </c>
      <c r="H55" s="21">
        <f>IFERROR(VLOOKUP($E55&amp;G55,'[1]Measurement Conversion'!$B:$G,6,FALSE)*F55,IF(G55="g",F55,""))</f>
        <v>0</v>
      </c>
      <c r="I55" s="54" t="str">
        <f>IFERROR(INDEX('Item Price Summary'!$O:$O,MATCH($D55,'Item Price Summary'!$G:$G,0))*H55,"")</f>
        <v/>
      </c>
      <c r="J55" s="96"/>
    </row>
    <row r="56" spans="1:10" x14ac:dyDescent="0.3">
      <c r="A56">
        <v>1</v>
      </c>
      <c r="B56" s="94"/>
      <c r="C56" s="95" t="s">
        <v>220</v>
      </c>
      <c r="D56" s="2" t="s">
        <v>211</v>
      </c>
      <c r="E56" s="2"/>
      <c r="F56" s="21">
        <v>1000</v>
      </c>
      <c r="G56" s="7" t="s">
        <v>9</v>
      </c>
      <c r="H56" s="21">
        <f>IFERROR(VLOOKUP($E56&amp;G56,'[1]Measurement Conversion'!$B:$G,6,FALSE)*F56,IF(G56="g",F56,""))</f>
        <v>1000</v>
      </c>
      <c r="I56" s="54">
        <f>IFERROR(INDEX('Item Price Summary'!$O:$O,MATCH($D56,'Item Price Summary'!$G:$G,0))*H56,"")</f>
        <v>29.733333333333334</v>
      </c>
      <c r="J56" s="96">
        <f>SUM(I56:I65)/SUM(H56:H65)</f>
        <v>2.7312848484848485E-2</v>
      </c>
    </row>
    <row r="57" spans="1:10" x14ac:dyDescent="0.3">
      <c r="A57">
        <f>A56+1</f>
        <v>2</v>
      </c>
      <c r="B57" s="94"/>
      <c r="C57" s="95"/>
      <c r="D57" s="2" t="s">
        <v>100</v>
      </c>
      <c r="E57" s="2" t="s">
        <v>116</v>
      </c>
      <c r="F57" s="21">
        <v>100</v>
      </c>
      <c r="G57" s="7" t="s">
        <v>29</v>
      </c>
      <c r="H57" s="21">
        <f>IFERROR(VLOOKUP($E57&amp;G57,'[1]Measurement Conversion'!$B:$G,6,FALSE)*F57,IF(G57="g",F57,""))</f>
        <v>100</v>
      </c>
      <c r="I57" s="54">
        <f>IFERROR(INDEX('Item Price Summary'!$O:$O,MATCH($D57,'Item Price Summary'!$G:$G,0))*H57,"")</f>
        <v>0.31079999999999997</v>
      </c>
      <c r="J57" s="96"/>
    </row>
    <row r="58" spans="1:10" x14ac:dyDescent="0.3">
      <c r="A58">
        <f t="shared" ref="A58:A65" si="5">A57+1</f>
        <v>3</v>
      </c>
      <c r="B58" s="94"/>
      <c r="C58" s="95"/>
      <c r="D58" s="2" t="s">
        <v>151</v>
      </c>
      <c r="E58" s="2"/>
      <c r="F58" s="21"/>
      <c r="G58" s="7" t="s">
        <v>9</v>
      </c>
      <c r="H58" s="21">
        <f>IFERROR(VLOOKUP($E58&amp;G58,'[1]Measurement Conversion'!$B:$G,6,FALSE)*F58,IF(G58="g",F58,""))</f>
        <v>0</v>
      </c>
      <c r="I58" s="54" t="str">
        <f>IFERROR(INDEX('Item Price Summary'!$O:$O,MATCH($D58,'Item Price Summary'!$G:$G,0))*H58,"")</f>
        <v/>
      </c>
      <c r="J58" s="96"/>
    </row>
    <row r="59" spans="1:10" x14ac:dyDescent="0.3">
      <c r="A59">
        <f t="shared" si="5"/>
        <v>4</v>
      </c>
      <c r="B59" s="94"/>
      <c r="C59" s="95"/>
      <c r="D59" s="2" t="s">
        <v>151</v>
      </c>
      <c r="E59" s="2"/>
      <c r="F59" s="21"/>
      <c r="G59" s="7" t="s">
        <v>9</v>
      </c>
      <c r="H59" s="21">
        <f>IFERROR(VLOOKUP($E59&amp;G59,'[1]Measurement Conversion'!$B:$G,6,FALSE)*F59,IF(G59="g",F59,""))</f>
        <v>0</v>
      </c>
      <c r="I59" s="54" t="str">
        <f>IFERROR(INDEX('Item Price Summary'!$O:$O,MATCH($D59,'Item Price Summary'!$G:$G,0))*H59,"")</f>
        <v/>
      </c>
      <c r="J59" s="96"/>
    </row>
    <row r="60" spans="1:10" x14ac:dyDescent="0.3">
      <c r="A60">
        <f t="shared" si="5"/>
        <v>5</v>
      </c>
      <c r="B60" s="94"/>
      <c r="C60" s="95"/>
      <c r="D60" s="2" t="s">
        <v>151</v>
      </c>
      <c r="E60" s="2"/>
      <c r="F60" s="21"/>
      <c r="G60" s="7" t="s">
        <v>9</v>
      </c>
      <c r="H60" s="21">
        <f>IFERROR(VLOOKUP($E60&amp;G60,'[1]Measurement Conversion'!$B:$G,6,FALSE)*F60,IF(G60="g",F60,""))</f>
        <v>0</v>
      </c>
      <c r="I60" s="54" t="str">
        <f>IFERROR(INDEX('Item Price Summary'!$O:$O,MATCH($D60,'Item Price Summary'!$G:$G,0))*H60,"")</f>
        <v/>
      </c>
      <c r="J60" s="96"/>
    </row>
    <row r="61" spans="1:10" x14ac:dyDescent="0.3">
      <c r="A61">
        <f t="shared" si="5"/>
        <v>6</v>
      </c>
      <c r="B61" s="94"/>
      <c r="C61" s="95"/>
      <c r="D61" s="2" t="s">
        <v>151</v>
      </c>
      <c r="E61" s="2"/>
      <c r="F61" s="21"/>
      <c r="G61" s="7" t="s">
        <v>9</v>
      </c>
      <c r="H61" s="21">
        <f>IFERROR(VLOOKUP($E61&amp;G61,'[1]Measurement Conversion'!$B:$G,6,FALSE)*F61,IF(G61="g",F61,""))</f>
        <v>0</v>
      </c>
      <c r="I61" s="54" t="str">
        <f>IFERROR(INDEX('Item Price Summary'!$O:$O,MATCH($D61,'Item Price Summary'!$G:$G,0))*H61,"")</f>
        <v/>
      </c>
      <c r="J61" s="96"/>
    </row>
    <row r="62" spans="1:10" x14ac:dyDescent="0.3">
      <c r="A62">
        <f t="shared" si="5"/>
        <v>7</v>
      </c>
      <c r="B62" s="94"/>
      <c r="C62" s="95"/>
      <c r="D62" s="2" t="s">
        <v>151</v>
      </c>
      <c r="E62" s="2"/>
      <c r="F62" s="21"/>
      <c r="G62" s="7" t="s">
        <v>9</v>
      </c>
      <c r="H62" s="21">
        <f>IFERROR(VLOOKUP($E62&amp;G62,'[1]Measurement Conversion'!$B:$G,6,FALSE)*F62,IF(G62="g",F62,""))</f>
        <v>0</v>
      </c>
      <c r="I62" s="54" t="str">
        <f>IFERROR(INDEX('Item Price Summary'!$O:$O,MATCH($D62,'Item Price Summary'!$G:$G,0))*H62,"")</f>
        <v/>
      </c>
      <c r="J62" s="96"/>
    </row>
    <row r="63" spans="1:10" x14ac:dyDescent="0.3">
      <c r="A63">
        <f t="shared" si="5"/>
        <v>8</v>
      </c>
      <c r="B63" s="94"/>
      <c r="C63" s="95"/>
      <c r="D63" s="2" t="s">
        <v>151</v>
      </c>
      <c r="E63" s="2"/>
      <c r="F63" s="21"/>
      <c r="G63" s="7" t="s">
        <v>9</v>
      </c>
      <c r="H63" s="21">
        <f>IFERROR(VLOOKUP($E63&amp;G63,'[1]Measurement Conversion'!$B:$G,6,FALSE)*F63,IF(G63="g",F63,""))</f>
        <v>0</v>
      </c>
      <c r="I63" s="54" t="str">
        <f>IFERROR(INDEX('Item Price Summary'!$O:$O,MATCH($D63,'Item Price Summary'!$G:$G,0))*H63,"")</f>
        <v/>
      </c>
      <c r="J63" s="96"/>
    </row>
    <row r="64" spans="1:10" x14ac:dyDescent="0.3">
      <c r="A64">
        <f t="shared" si="5"/>
        <v>9</v>
      </c>
      <c r="B64" s="94"/>
      <c r="C64" s="95"/>
      <c r="D64" s="2" t="s">
        <v>151</v>
      </c>
      <c r="E64" s="2"/>
      <c r="F64" s="21"/>
      <c r="G64" s="7" t="s">
        <v>9</v>
      </c>
      <c r="H64" s="21">
        <f>IFERROR(VLOOKUP($E64&amp;G64,'[1]Measurement Conversion'!$B:$G,6,FALSE)*F64,IF(G64="g",F64,""))</f>
        <v>0</v>
      </c>
      <c r="I64" s="54" t="str">
        <f>IFERROR(INDEX('Item Price Summary'!$O:$O,MATCH($D64,'Item Price Summary'!$G:$G,0))*H64,"")</f>
        <v/>
      </c>
      <c r="J64" s="96"/>
    </row>
    <row r="65" spans="1:10" x14ac:dyDescent="0.3">
      <c r="A65">
        <f t="shared" si="5"/>
        <v>10</v>
      </c>
      <c r="B65" s="94"/>
      <c r="C65" s="95"/>
      <c r="D65" s="2" t="s">
        <v>92</v>
      </c>
      <c r="E65" s="2"/>
      <c r="F65" s="21"/>
      <c r="G65" s="7" t="s">
        <v>9</v>
      </c>
      <c r="H65" s="21">
        <f>IFERROR(VLOOKUP($E65&amp;G65,'[1]Measurement Conversion'!$B:$G,6,FALSE)*F65,IF(G65="g",F65,""))</f>
        <v>0</v>
      </c>
      <c r="I65" s="54" t="str">
        <f>IFERROR(INDEX('Item Price Summary'!$O:$O,MATCH($D65,'Item Price Summary'!$G:$G,0))*H65,"")</f>
        <v/>
      </c>
      <c r="J65" s="96"/>
    </row>
  </sheetData>
  <autoFilter ref="A5:J55" xr:uid="{BC55B878-B09A-42FE-A78F-8718E851DBF6}">
    <filterColumn colId="9" showButton="0"/>
  </autoFilter>
  <mergeCells count="18">
    <mergeCell ref="B6:B15"/>
    <mergeCell ref="C6:C15"/>
    <mergeCell ref="J6:J15"/>
    <mergeCell ref="B26:B35"/>
    <mergeCell ref="C26:C35"/>
    <mergeCell ref="J26:J35"/>
    <mergeCell ref="B16:B25"/>
    <mergeCell ref="C16:C25"/>
    <mergeCell ref="J16:J25"/>
    <mergeCell ref="B56:B65"/>
    <mergeCell ref="C56:C65"/>
    <mergeCell ref="J56:J65"/>
    <mergeCell ref="B36:B45"/>
    <mergeCell ref="C36:C45"/>
    <mergeCell ref="J36:J45"/>
    <mergeCell ref="B46:B55"/>
    <mergeCell ref="C46:C55"/>
    <mergeCell ref="J46:J5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98A35-59DF-495B-9452-29EC569D8B8C}">
  <sheetPr>
    <tabColor rgb="FF7030A0"/>
  </sheetPr>
  <dimension ref="A1:J35"/>
  <sheetViews>
    <sheetView zoomScale="75" zoomScaleNormal="75" workbookViewId="0">
      <pane xSplit="5" ySplit="5" topLeftCell="F6" activePane="bottomRight" state="frozen"/>
      <selection activeCell="K45" sqref="K45"/>
      <selection pane="topRight" activeCell="K45" sqref="K45"/>
      <selection pane="bottomLeft" activeCell="K45" sqref="K45"/>
      <selection pane="bottomRight" activeCell="C46" sqref="C46"/>
    </sheetView>
  </sheetViews>
  <sheetFormatPr defaultRowHeight="14.4" x14ac:dyDescent="0.3"/>
  <cols>
    <col min="2" max="4" width="35.6640625" customWidth="1"/>
    <col min="5" max="10" width="12.6640625" customWidth="1"/>
  </cols>
  <sheetData>
    <row r="1" spans="1:10" ht="18" x14ac:dyDescent="0.35">
      <c r="A1" s="3" t="e">
        <f>#REF!</f>
        <v>#REF!</v>
      </c>
      <c r="B1" s="25"/>
      <c r="C1" s="25"/>
      <c r="D1" s="25"/>
      <c r="E1" s="25"/>
      <c r="F1" s="25"/>
      <c r="G1" s="25"/>
      <c r="H1" s="25"/>
      <c r="I1" s="25"/>
      <c r="J1" s="25"/>
    </row>
    <row r="2" spans="1:10" ht="18" x14ac:dyDescent="0.35">
      <c r="A2" s="63" t="str" cm="1">
        <f t="array" aca="1" ref="A2" ca="1">_xlfn.TEXTAFTER(CELL("filename",A1),"]")</f>
        <v>Premade Toppings</v>
      </c>
    </row>
    <row r="5" spans="1:10" s="4" customFormat="1" ht="30" customHeight="1" x14ac:dyDescent="0.3">
      <c r="B5" s="19" t="s">
        <v>23</v>
      </c>
      <c r="C5" s="19" t="s">
        <v>13</v>
      </c>
      <c r="D5" s="19" t="s">
        <v>14</v>
      </c>
      <c r="E5" s="19"/>
      <c r="F5" s="19" t="s">
        <v>15</v>
      </c>
      <c r="G5" s="19" t="s">
        <v>7</v>
      </c>
      <c r="H5" s="19" t="s">
        <v>15</v>
      </c>
      <c r="I5" s="19" t="s">
        <v>119</v>
      </c>
      <c r="J5" s="19" t="s">
        <v>118</v>
      </c>
    </row>
    <row r="6" spans="1:10" x14ac:dyDescent="0.3">
      <c r="A6">
        <v>1</v>
      </c>
      <c r="B6" s="94"/>
      <c r="C6" s="94" t="s">
        <v>130</v>
      </c>
      <c r="D6" s="2" t="s">
        <v>187</v>
      </c>
      <c r="E6" s="2"/>
      <c r="F6" s="21">
        <v>300</v>
      </c>
      <c r="G6" s="7" t="s">
        <v>9</v>
      </c>
      <c r="H6" s="21">
        <f>IFERROR(VLOOKUP($E6&amp;G6,'[1]Measurement Conversion'!$B:$G,6,FALSE)*F6,IF(G6="g",F6,""))</f>
        <v>300</v>
      </c>
      <c r="I6" s="54">
        <f>IFERROR(INDEX('Item Price Summary'!$O:$O,MATCH($D6,'Item Price Summary'!$G:$G,0))*H6,"")</f>
        <v>0.99749999999999994</v>
      </c>
      <c r="J6" s="96">
        <f>SUM(I6:I15)/SUM(H6:H15)</f>
        <v>2.068181818181818E-3</v>
      </c>
    </row>
    <row r="7" spans="1:10" x14ac:dyDescent="0.3">
      <c r="A7">
        <f>A6+1</f>
        <v>2</v>
      </c>
      <c r="B7" s="94"/>
      <c r="C7" s="94"/>
      <c r="D7" s="2" t="s">
        <v>71</v>
      </c>
      <c r="E7" s="2"/>
      <c r="F7" s="21">
        <v>40</v>
      </c>
      <c r="G7" s="7" t="s">
        <v>9</v>
      </c>
      <c r="H7" s="21">
        <f>IFERROR(VLOOKUP($E7&amp;G7,'[1]Measurement Conversion'!$B:$G,6,FALSE)*F7,IF(G7="g",F7,""))</f>
        <v>40</v>
      </c>
      <c r="I7" s="54">
        <f>IFERROR(INDEX('Item Price Summary'!$O:$O,MATCH($D7,'Item Price Summary'!$G:$G,0))*H7,"")</f>
        <v>0.14000000000000001</v>
      </c>
      <c r="J7" s="96"/>
    </row>
    <row r="8" spans="1:10" x14ac:dyDescent="0.3">
      <c r="A8">
        <f t="shared" ref="A8:A15" si="0">A7+1</f>
        <v>3</v>
      </c>
      <c r="B8" s="94"/>
      <c r="C8" s="94"/>
      <c r="D8" s="2" t="s">
        <v>0</v>
      </c>
      <c r="E8" s="2" t="s">
        <v>145</v>
      </c>
      <c r="F8" s="21">
        <f>550-300-40</f>
        <v>210</v>
      </c>
      <c r="G8" s="7" t="s">
        <v>45</v>
      </c>
      <c r="H8" s="21">
        <f>IFERROR(VLOOKUP($E8&amp;G8,'[1]Measurement Conversion'!$B:$G,6,FALSE)*F8,IF(G8="g",F8,""))</f>
        <v>210</v>
      </c>
      <c r="I8" s="54">
        <f>IFERROR(INDEX('Item Price Summary'!$O:$O,MATCH($D8,'Item Price Summary'!$G:$G,0))*H8,"")</f>
        <v>0</v>
      </c>
      <c r="J8" s="96"/>
    </row>
    <row r="9" spans="1:10" x14ac:dyDescent="0.3">
      <c r="A9">
        <f t="shared" si="0"/>
        <v>4</v>
      </c>
      <c r="B9" s="94"/>
      <c r="C9" s="94"/>
      <c r="D9" s="2" t="s">
        <v>151</v>
      </c>
      <c r="E9" s="2"/>
      <c r="F9" s="21"/>
      <c r="G9" s="7" t="s">
        <v>9</v>
      </c>
      <c r="H9" s="21">
        <f>IFERROR(VLOOKUP($E9&amp;G9,'[1]Measurement Conversion'!$B:$G,6,FALSE)*F9,IF(G9="g",F9,""))</f>
        <v>0</v>
      </c>
      <c r="I9" s="54" t="str">
        <f>IFERROR(INDEX('Item Price Summary'!$O:$O,MATCH($D9,'Item Price Summary'!$G:$G,0))*H9,"")</f>
        <v/>
      </c>
      <c r="J9" s="96"/>
    </row>
    <row r="10" spans="1:10" x14ac:dyDescent="0.3">
      <c r="A10">
        <f t="shared" si="0"/>
        <v>5</v>
      </c>
      <c r="B10" s="94"/>
      <c r="C10" s="94"/>
      <c r="D10" s="2" t="s">
        <v>151</v>
      </c>
      <c r="E10" s="2"/>
      <c r="F10" s="21"/>
      <c r="G10" s="7" t="s">
        <v>9</v>
      </c>
      <c r="H10" s="21">
        <f>IFERROR(VLOOKUP($E10&amp;G10,'[1]Measurement Conversion'!$B:$G,6,FALSE)*F10,IF(G10="g",F10,""))</f>
        <v>0</v>
      </c>
      <c r="I10" s="54" t="str">
        <f>IFERROR(INDEX('Item Price Summary'!$O:$O,MATCH($D10,'Item Price Summary'!$G:$G,0))*H10,"")</f>
        <v/>
      </c>
      <c r="J10" s="96"/>
    </row>
    <row r="11" spans="1:10" x14ac:dyDescent="0.3">
      <c r="A11">
        <f t="shared" si="0"/>
        <v>6</v>
      </c>
      <c r="B11" s="94"/>
      <c r="C11" s="94"/>
      <c r="D11" s="2" t="s">
        <v>151</v>
      </c>
      <c r="E11" s="2"/>
      <c r="F11" s="21"/>
      <c r="G11" s="7" t="s">
        <v>9</v>
      </c>
      <c r="H11" s="21">
        <f>IFERROR(VLOOKUP($E11&amp;G11,'[1]Measurement Conversion'!$B:$G,6,FALSE)*F11,IF(G11="g",F11,""))</f>
        <v>0</v>
      </c>
      <c r="I11" s="54" t="str">
        <f>IFERROR(INDEX('Item Price Summary'!$O:$O,MATCH($D11,'Item Price Summary'!$G:$G,0))*H11,"")</f>
        <v/>
      </c>
      <c r="J11" s="96"/>
    </row>
    <row r="12" spans="1:10" x14ac:dyDescent="0.3">
      <c r="A12">
        <f t="shared" si="0"/>
        <v>7</v>
      </c>
      <c r="B12" s="94"/>
      <c r="C12" s="94"/>
      <c r="D12" s="2" t="s">
        <v>151</v>
      </c>
      <c r="E12" s="2"/>
      <c r="F12" s="21"/>
      <c r="G12" s="7" t="s">
        <v>9</v>
      </c>
      <c r="H12" s="21">
        <f>IFERROR(VLOOKUP($E12&amp;G12,'[1]Measurement Conversion'!$B:$G,6,FALSE)*F12,IF(G12="g",F12,""))</f>
        <v>0</v>
      </c>
      <c r="I12" s="54" t="str">
        <f>IFERROR(INDEX('Item Price Summary'!$O:$O,MATCH($D12,'Item Price Summary'!$G:$G,0))*H12,"")</f>
        <v/>
      </c>
      <c r="J12" s="96"/>
    </row>
    <row r="13" spans="1:10" x14ac:dyDescent="0.3">
      <c r="A13">
        <f t="shared" si="0"/>
        <v>8</v>
      </c>
      <c r="B13" s="94"/>
      <c r="C13" s="94"/>
      <c r="D13" s="2" t="s">
        <v>151</v>
      </c>
      <c r="E13" s="2"/>
      <c r="F13" s="21"/>
      <c r="G13" s="7" t="s">
        <v>9</v>
      </c>
      <c r="H13" s="21">
        <f>IFERROR(VLOOKUP($E13&amp;G13,'[1]Measurement Conversion'!$B:$G,6,FALSE)*F13,IF(G13="g",F13,""))</f>
        <v>0</v>
      </c>
      <c r="I13" s="54" t="str">
        <f>IFERROR(INDEX('Item Price Summary'!$O:$O,MATCH($D13,'Item Price Summary'!$G:$G,0))*H13,"")</f>
        <v/>
      </c>
      <c r="J13" s="96"/>
    </row>
    <row r="14" spans="1:10" x14ac:dyDescent="0.3">
      <c r="A14">
        <f t="shared" si="0"/>
        <v>9</v>
      </c>
      <c r="B14" s="94"/>
      <c r="C14" s="94"/>
      <c r="D14" s="2" t="s">
        <v>151</v>
      </c>
      <c r="E14" s="2"/>
      <c r="F14" s="21"/>
      <c r="G14" s="7" t="s">
        <v>9</v>
      </c>
      <c r="H14" s="21">
        <f>IFERROR(VLOOKUP($E14&amp;G14,'[1]Measurement Conversion'!$B:$G,6,FALSE)*F14,IF(G14="g",F14,""))</f>
        <v>0</v>
      </c>
      <c r="I14" s="54" t="str">
        <f>IFERROR(INDEX('Item Price Summary'!$O:$O,MATCH($D14,'Item Price Summary'!$G:$G,0))*H14,"")</f>
        <v/>
      </c>
      <c r="J14" s="96"/>
    </row>
    <row r="15" spans="1:10" x14ac:dyDescent="0.3">
      <c r="A15">
        <f t="shared" si="0"/>
        <v>10</v>
      </c>
      <c r="B15" s="94"/>
      <c r="C15" s="94"/>
      <c r="D15" s="2" t="s">
        <v>92</v>
      </c>
      <c r="E15" s="2"/>
      <c r="F15" s="21"/>
      <c r="G15" s="7" t="s">
        <v>9</v>
      </c>
      <c r="H15" s="21">
        <f>IFERROR(VLOOKUP($E15&amp;G15,'[1]Measurement Conversion'!$B:$G,6,FALSE)*F15,IF(G15="g",F15,""))</f>
        <v>0</v>
      </c>
      <c r="I15" s="54" t="str">
        <f>IFERROR(INDEX('Item Price Summary'!$O:$O,MATCH($D15,'Item Price Summary'!$G:$G,0))*H15,"")</f>
        <v/>
      </c>
      <c r="J15" s="96"/>
    </row>
    <row r="16" spans="1:10" x14ac:dyDescent="0.3">
      <c r="A16">
        <v>1</v>
      </c>
      <c r="B16" s="94"/>
      <c r="C16" s="95" t="s">
        <v>137</v>
      </c>
      <c r="D16" s="2" t="s">
        <v>50</v>
      </c>
      <c r="E16" s="2"/>
      <c r="F16" s="21">
        <v>400</v>
      </c>
      <c r="G16" s="7" t="s">
        <v>9</v>
      </c>
      <c r="H16" s="21">
        <f>IFERROR(VLOOKUP($E16&amp;G16,'[1]Measurement Conversion'!$B:$G,6,FALSE)*F16,IF(G16="g",F16,""))</f>
        <v>400</v>
      </c>
      <c r="I16" s="54">
        <f>IFERROR(INDEX('Item Price Summary'!$O:$O,MATCH($D16,'Item Price Summary'!$G:$G,0))*H16,"")</f>
        <v>2.411111111111111</v>
      </c>
      <c r="J16" s="96">
        <f>SUM(I16:I25)/SUM(H16:H25)</f>
        <v>5.539583333333333E-3</v>
      </c>
    </row>
    <row r="17" spans="1:10" x14ac:dyDescent="0.3">
      <c r="A17">
        <f>A16+1</f>
        <v>2</v>
      </c>
      <c r="B17" s="94"/>
      <c r="C17" s="95"/>
      <c r="D17" s="2" t="s">
        <v>51</v>
      </c>
      <c r="E17" s="2"/>
      <c r="F17" s="21">
        <v>400</v>
      </c>
      <c r="G17" s="7" t="s">
        <v>9</v>
      </c>
      <c r="H17" s="21">
        <f>IFERROR(VLOOKUP($E17&amp;G17,'[1]Measurement Conversion'!$B:$G,6,FALSE)*F17,IF(G17="g",F17,""))</f>
        <v>400</v>
      </c>
      <c r="I17" s="54">
        <f>IFERROR(INDEX('Item Price Summary'!$O:$O,MATCH($D17,'Item Price Summary'!$G:$G,0))*H17,"")</f>
        <v>2.411111111111111</v>
      </c>
      <c r="J17" s="96"/>
    </row>
    <row r="18" spans="1:10" x14ac:dyDescent="0.3">
      <c r="A18">
        <f t="shared" ref="A18:A25" si="1">A17+1</f>
        <v>3</v>
      </c>
      <c r="B18" s="94"/>
      <c r="C18" s="95"/>
      <c r="D18" s="2" t="s">
        <v>69</v>
      </c>
      <c r="E18" s="2"/>
      <c r="F18" s="21">
        <v>400</v>
      </c>
      <c r="G18" s="7" t="s">
        <v>9</v>
      </c>
      <c r="H18" s="21">
        <f>IFERROR(VLOOKUP($E18&amp;G18,'[1]Measurement Conversion'!$B:$G,6,FALSE)*F18,IF(G18="g",F18,""))</f>
        <v>400</v>
      </c>
      <c r="I18" s="54">
        <f>IFERROR(INDEX('Item Price Summary'!$O:$O,MATCH($D18,'Item Price Summary'!$G:$G,0))*H18,"")</f>
        <v>1.63</v>
      </c>
      <c r="J18" s="96"/>
    </row>
    <row r="19" spans="1:10" x14ac:dyDescent="0.3">
      <c r="A19">
        <f t="shared" si="1"/>
        <v>4</v>
      </c>
      <c r="B19" s="94"/>
      <c r="C19" s="95"/>
      <c r="D19" s="2" t="s">
        <v>49</v>
      </c>
      <c r="E19" s="2"/>
      <c r="F19" s="21">
        <v>400</v>
      </c>
      <c r="G19" s="7" t="s">
        <v>9</v>
      </c>
      <c r="H19" s="21">
        <f>IFERROR(VLOOKUP($E19&amp;G19,'[1]Measurement Conversion'!$B:$G,6,FALSE)*F19,IF(G19="g",F19,""))</f>
        <v>400</v>
      </c>
      <c r="I19" s="54">
        <f>IFERROR(INDEX('Item Price Summary'!$O:$O,MATCH($D19,'Item Price Summary'!$G:$G,0))*H19,"")</f>
        <v>2.411111111111111</v>
      </c>
      <c r="J19" s="96"/>
    </row>
    <row r="20" spans="1:10" x14ac:dyDescent="0.3">
      <c r="A20">
        <f t="shared" si="1"/>
        <v>5</v>
      </c>
      <c r="B20" s="94"/>
      <c r="C20" s="95"/>
      <c r="D20" s="2" t="s">
        <v>151</v>
      </c>
      <c r="E20" s="2"/>
      <c r="F20" s="21"/>
      <c r="G20" s="7" t="s">
        <v>9</v>
      </c>
      <c r="H20" s="21">
        <f>IFERROR(VLOOKUP($E20&amp;G20,'[1]Measurement Conversion'!$B:$G,6,FALSE)*F20,IF(G20="g",F20,""))</f>
        <v>0</v>
      </c>
      <c r="I20" s="54" t="str">
        <f>IFERROR(INDEX('Item Price Summary'!$O:$O,MATCH($D20,'Item Price Summary'!$G:$G,0))*H20,"")</f>
        <v/>
      </c>
      <c r="J20" s="96"/>
    </row>
    <row r="21" spans="1:10" x14ac:dyDescent="0.3">
      <c r="A21">
        <f t="shared" si="1"/>
        <v>6</v>
      </c>
      <c r="B21" s="94"/>
      <c r="C21" s="95"/>
      <c r="D21" s="2" t="s">
        <v>151</v>
      </c>
      <c r="E21" s="2"/>
      <c r="F21" s="21"/>
      <c r="G21" s="7" t="s">
        <v>9</v>
      </c>
      <c r="H21" s="21">
        <f>IFERROR(VLOOKUP($E21&amp;G21,'[1]Measurement Conversion'!$B:$G,6,FALSE)*F21,IF(G21="g",F21,""))</f>
        <v>0</v>
      </c>
      <c r="I21" s="54" t="str">
        <f>IFERROR(INDEX('Item Price Summary'!$O:$O,MATCH($D21,'Item Price Summary'!$G:$G,0))*H21,"")</f>
        <v/>
      </c>
      <c r="J21" s="96"/>
    </row>
    <row r="22" spans="1:10" x14ac:dyDescent="0.3">
      <c r="A22">
        <f t="shared" si="1"/>
        <v>7</v>
      </c>
      <c r="B22" s="94"/>
      <c r="C22" s="95"/>
      <c r="D22" s="2" t="s">
        <v>151</v>
      </c>
      <c r="E22" s="2"/>
      <c r="F22" s="21"/>
      <c r="G22" s="7" t="s">
        <v>9</v>
      </c>
      <c r="H22" s="21">
        <f>IFERROR(VLOOKUP($E22&amp;G22,'[1]Measurement Conversion'!$B:$G,6,FALSE)*F22,IF(G22="g",F22,""))</f>
        <v>0</v>
      </c>
      <c r="I22" s="54" t="str">
        <f>IFERROR(INDEX('Item Price Summary'!$O:$O,MATCH($D22,'Item Price Summary'!$G:$G,0))*H22,"")</f>
        <v/>
      </c>
      <c r="J22" s="96"/>
    </row>
    <row r="23" spans="1:10" x14ac:dyDescent="0.3">
      <c r="A23">
        <f t="shared" si="1"/>
        <v>8</v>
      </c>
      <c r="B23" s="94"/>
      <c r="C23" s="95"/>
      <c r="D23" s="2" t="s">
        <v>151</v>
      </c>
      <c r="E23" s="2"/>
      <c r="F23" s="21"/>
      <c r="G23" s="7" t="s">
        <v>9</v>
      </c>
      <c r="H23" s="21">
        <f>IFERROR(VLOOKUP($E23&amp;G23,'[1]Measurement Conversion'!$B:$G,6,FALSE)*F23,IF(G23="g",F23,""))</f>
        <v>0</v>
      </c>
      <c r="I23" s="54" t="str">
        <f>IFERROR(INDEX('Item Price Summary'!$O:$O,MATCH($D23,'Item Price Summary'!$G:$G,0))*H23,"")</f>
        <v/>
      </c>
      <c r="J23" s="96"/>
    </row>
    <row r="24" spans="1:10" x14ac:dyDescent="0.3">
      <c r="A24">
        <f t="shared" si="1"/>
        <v>9</v>
      </c>
      <c r="B24" s="94"/>
      <c r="C24" s="95"/>
      <c r="D24" s="2" t="s">
        <v>151</v>
      </c>
      <c r="E24" s="2"/>
      <c r="F24" s="21"/>
      <c r="G24" s="7" t="s">
        <v>9</v>
      </c>
      <c r="H24" s="21">
        <f>IFERROR(VLOOKUP($E24&amp;G24,'[1]Measurement Conversion'!$B:$G,6,FALSE)*F24,IF(G24="g",F24,""))</f>
        <v>0</v>
      </c>
      <c r="I24" s="54" t="str">
        <f>IFERROR(INDEX('Item Price Summary'!$O:$O,MATCH($D24,'Item Price Summary'!$G:$G,0))*H24,"")</f>
        <v/>
      </c>
      <c r="J24" s="96"/>
    </row>
    <row r="25" spans="1:10" x14ac:dyDescent="0.3">
      <c r="A25">
        <f t="shared" si="1"/>
        <v>10</v>
      </c>
      <c r="B25" s="94"/>
      <c r="C25" s="95"/>
      <c r="D25" s="2" t="s">
        <v>92</v>
      </c>
      <c r="E25" s="2"/>
      <c r="F25" s="21"/>
      <c r="G25" s="7" t="s">
        <v>9</v>
      </c>
      <c r="H25" s="21">
        <f>IFERROR(VLOOKUP($E25&amp;G25,'[1]Measurement Conversion'!$B:$G,6,FALSE)*F25,IF(G25="g",F25,""))</f>
        <v>0</v>
      </c>
      <c r="I25" s="54" t="str">
        <f>IFERROR(INDEX('Item Price Summary'!$O:$O,MATCH($D25,'Item Price Summary'!$G:$G,0))*H25,"")</f>
        <v/>
      </c>
      <c r="J25" s="96"/>
    </row>
    <row r="26" spans="1:10" x14ac:dyDescent="0.3">
      <c r="A26">
        <v>1</v>
      </c>
      <c r="B26" s="94"/>
      <c r="C26" s="95" t="s">
        <v>133</v>
      </c>
      <c r="D26" s="2" t="s">
        <v>127</v>
      </c>
      <c r="E26" s="2"/>
      <c r="F26" s="21">
        <v>90</v>
      </c>
      <c r="G26" s="7" t="s">
        <v>9</v>
      </c>
      <c r="H26" s="21">
        <f>IFERROR(VLOOKUP($E26&amp;G26,'[1]Measurement Conversion'!$B:$G,6,FALSE)*F26,IF(G26="g",F26,""))</f>
        <v>90</v>
      </c>
      <c r="I26" s="54">
        <f>IFERROR(INDEX('Item Price Summary'!$O:$O,MATCH($D26,'Item Price Summary'!$G:$G,0))*H26,"")</f>
        <v>0.98149159663865537</v>
      </c>
      <c r="J26" s="96">
        <f>SUM(I26:I35)/SUM(H26:H35)</f>
        <v>1.7144054849376573E-3</v>
      </c>
    </row>
    <row r="27" spans="1:10" x14ac:dyDescent="0.3">
      <c r="A27">
        <f>A26+1</f>
        <v>2</v>
      </c>
      <c r="B27" s="94"/>
      <c r="C27" s="95"/>
      <c r="D27" s="2" t="s">
        <v>0</v>
      </c>
      <c r="E27" s="2" t="s">
        <v>145</v>
      </c>
      <c r="F27" s="21">
        <v>1100</v>
      </c>
      <c r="G27" s="7" t="s">
        <v>45</v>
      </c>
      <c r="H27" s="21">
        <f>IFERROR(VLOOKUP($E27&amp;G27,'[1]Measurement Conversion'!$B:$G,6,FALSE)*F27,IF(G27="g",F27,""))</f>
        <v>1100</v>
      </c>
      <c r="I27" s="54">
        <f>IFERROR(INDEX('Item Price Summary'!$O:$O,MATCH($D27,'Item Price Summary'!$G:$G,0))*H27,"")</f>
        <v>0</v>
      </c>
      <c r="J27" s="96"/>
    </row>
    <row r="28" spans="1:10" x14ac:dyDescent="0.3">
      <c r="A28">
        <f t="shared" ref="A28:A35" si="2">A27+1</f>
        <v>3</v>
      </c>
      <c r="B28" s="94"/>
      <c r="C28" s="95"/>
      <c r="D28" s="2" t="s">
        <v>188</v>
      </c>
      <c r="E28" s="2"/>
      <c r="F28" s="21">
        <v>75</v>
      </c>
      <c r="G28" s="7" t="s">
        <v>9</v>
      </c>
      <c r="H28" s="21">
        <f>IFERROR(VLOOKUP($E28&amp;G28,'[1]Measurement Conversion'!$B:$G,6,FALSE)*F28,IF(G28="g",F28,""))</f>
        <v>75</v>
      </c>
      <c r="I28" s="54">
        <f>IFERROR(INDEX('Item Price Summary'!$O:$O,MATCH($D28,'Item Price Summary'!$G:$G,0))*H28,"")</f>
        <v>1.02</v>
      </c>
      <c r="J28" s="96"/>
    </row>
    <row r="29" spans="1:10" x14ac:dyDescent="0.3">
      <c r="A29">
        <f t="shared" si="2"/>
        <v>4</v>
      </c>
      <c r="B29" s="94"/>
      <c r="C29" s="95"/>
      <c r="D29" s="2" t="s">
        <v>100</v>
      </c>
      <c r="E29" s="2"/>
      <c r="F29" s="21">
        <v>120</v>
      </c>
      <c r="G29" s="7" t="s">
        <v>9</v>
      </c>
      <c r="H29" s="21">
        <f>IFERROR(VLOOKUP($E29&amp;G29,'[1]Measurement Conversion'!$B:$G,6,FALSE)*F29,IF(G29="g",F29,""))</f>
        <v>120</v>
      </c>
      <c r="I29" s="54">
        <f>IFERROR(INDEX('Item Price Summary'!$O:$O,MATCH($D29,'Item Price Summary'!$G:$G,0))*H29,"")</f>
        <v>0.37295999999999996</v>
      </c>
      <c r="J29" s="96"/>
    </row>
    <row r="30" spans="1:10" x14ac:dyDescent="0.3">
      <c r="A30">
        <f t="shared" si="2"/>
        <v>5</v>
      </c>
      <c r="B30" s="94"/>
      <c r="C30" s="95"/>
      <c r="D30" s="2" t="s">
        <v>151</v>
      </c>
      <c r="E30" s="2"/>
      <c r="F30" s="21"/>
      <c r="G30" s="7" t="s">
        <v>9</v>
      </c>
      <c r="H30" s="21">
        <f>IFERROR(VLOOKUP($E30&amp;G30,'[1]Measurement Conversion'!$B:$G,6,FALSE)*F30,IF(G30="g",F30,""))</f>
        <v>0</v>
      </c>
      <c r="I30" s="54" t="str">
        <f>IFERROR(INDEX('Item Price Summary'!$O:$O,MATCH($D30,'Item Price Summary'!$G:$G,0))*H30,"")</f>
        <v/>
      </c>
      <c r="J30" s="96"/>
    </row>
    <row r="31" spans="1:10" x14ac:dyDescent="0.3">
      <c r="A31">
        <f t="shared" si="2"/>
        <v>6</v>
      </c>
      <c r="B31" s="94"/>
      <c r="C31" s="95"/>
      <c r="D31" s="2" t="s">
        <v>151</v>
      </c>
      <c r="E31" s="2"/>
      <c r="F31" s="21"/>
      <c r="G31" s="7" t="s">
        <v>9</v>
      </c>
      <c r="H31" s="21">
        <f>IFERROR(VLOOKUP($E31&amp;G31,'[1]Measurement Conversion'!$B:$G,6,FALSE)*F31,IF(G31="g",F31,""))</f>
        <v>0</v>
      </c>
      <c r="I31" s="54" t="str">
        <f>IFERROR(INDEX('Item Price Summary'!$O:$O,MATCH($D31,'Item Price Summary'!$G:$G,0))*H31,"")</f>
        <v/>
      </c>
      <c r="J31" s="96"/>
    </row>
    <row r="32" spans="1:10" x14ac:dyDescent="0.3">
      <c r="A32">
        <f t="shared" si="2"/>
        <v>7</v>
      </c>
      <c r="B32" s="94"/>
      <c r="C32" s="95"/>
      <c r="D32" s="2" t="s">
        <v>151</v>
      </c>
      <c r="E32" s="2"/>
      <c r="F32" s="21"/>
      <c r="G32" s="7" t="s">
        <v>9</v>
      </c>
      <c r="H32" s="21">
        <f>IFERROR(VLOOKUP($E32&amp;G32,'[1]Measurement Conversion'!$B:$G,6,FALSE)*F32,IF(G32="g",F32,""))</f>
        <v>0</v>
      </c>
      <c r="I32" s="54" t="str">
        <f>IFERROR(INDEX('Item Price Summary'!$O:$O,MATCH($D32,'Item Price Summary'!$G:$G,0))*H32,"")</f>
        <v/>
      </c>
      <c r="J32" s="96"/>
    </row>
    <row r="33" spans="1:10" x14ac:dyDescent="0.3">
      <c r="A33">
        <f t="shared" si="2"/>
        <v>8</v>
      </c>
      <c r="B33" s="94"/>
      <c r="C33" s="95"/>
      <c r="D33" s="2" t="s">
        <v>151</v>
      </c>
      <c r="E33" s="2"/>
      <c r="F33" s="21"/>
      <c r="G33" s="7" t="s">
        <v>9</v>
      </c>
      <c r="H33" s="21">
        <f>IFERROR(VLOOKUP($E33&amp;G33,'[1]Measurement Conversion'!$B:$G,6,FALSE)*F33,IF(G33="g",F33,""))</f>
        <v>0</v>
      </c>
      <c r="I33" s="54" t="str">
        <f>IFERROR(INDEX('Item Price Summary'!$O:$O,MATCH($D33,'Item Price Summary'!$G:$G,0))*H33,"")</f>
        <v/>
      </c>
      <c r="J33" s="96"/>
    </row>
    <row r="34" spans="1:10" x14ac:dyDescent="0.3">
      <c r="A34">
        <f t="shared" si="2"/>
        <v>9</v>
      </c>
      <c r="B34" s="94"/>
      <c r="C34" s="95"/>
      <c r="D34" s="2" t="s">
        <v>151</v>
      </c>
      <c r="E34" s="2"/>
      <c r="F34" s="21"/>
      <c r="G34" s="7" t="s">
        <v>9</v>
      </c>
      <c r="H34" s="21">
        <f>IFERROR(VLOOKUP($E34&amp;G34,'[1]Measurement Conversion'!$B:$G,6,FALSE)*F34,IF(G34="g",F34,""))</f>
        <v>0</v>
      </c>
      <c r="I34" s="54" t="str">
        <f>IFERROR(INDEX('Item Price Summary'!$O:$O,MATCH($D34,'Item Price Summary'!$G:$G,0))*H34,"")</f>
        <v/>
      </c>
      <c r="J34" s="96"/>
    </row>
    <row r="35" spans="1:10" x14ac:dyDescent="0.3">
      <c r="A35">
        <f t="shared" si="2"/>
        <v>10</v>
      </c>
      <c r="B35" s="94"/>
      <c r="C35" s="95"/>
      <c r="D35" s="2" t="s">
        <v>92</v>
      </c>
      <c r="E35" s="2"/>
      <c r="F35" s="21"/>
      <c r="G35" s="7" t="s">
        <v>9</v>
      </c>
      <c r="H35" s="21">
        <f>IFERROR(VLOOKUP($E35&amp;G35,'[1]Measurement Conversion'!$B:$G,6,FALSE)*F35,IF(G35="g",F35,""))</f>
        <v>0</v>
      </c>
      <c r="I35" s="54" t="str">
        <f>IFERROR(INDEX('Item Price Summary'!$O:$O,MATCH($D35,'Item Price Summary'!$G:$G,0))*H35,"")</f>
        <v/>
      </c>
      <c r="J35" s="96"/>
    </row>
  </sheetData>
  <autoFilter ref="A5:J35" xr:uid="{BC55B878-B09A-42FE-A78F-8718E851DBF6}">
    <filterColumn colId="9" showButton="0"/>
  </autoFilter>
  <mergeCells count="9">
    <mergeCell ref="B6:B15"/>
    <mergeCell ref="C6:C15"/>
    <mergeCell ref="J6:J15"/>
    <mergeCell ref="B26:B35"/>
    <mergeCell ref="C26:C35"/>
    <mergeCell ref="J26:J35"/>
    <mergeCell ref="B16:B25"/>
    <mergeCell ref="C16:C25"/>
    <mergeCell ref="J16:J2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A576C-958A-4F94-A6A8-F7010A83FB84}">
  <dimension ref="A1:AC221"/>
  <sheetViews>
    <sheetView zoomScale="75" zoomScaleNormal="75" workbookViewId="0">
      <pane xSplit="5" ySplit="11" topLeftCell="F12" activePane="bottomRight" state="frozen"/>
      <selection pane="topRight" activeCell="F1" sqref="F1"/>
      <selection pane="bottomLeft" activeCell="A12" sqref="A12"/>
      <selection pane="bottomRight" activeCell="G17" sqref="G17"/>
    </sheetView>
  </sheetViews>
  <sheetFormatPr defaultColWidth="9" defaultRowHeight="14.4" x14ac:dyDescent="0.3"/>
  <cols>
    <col min="2" max="4" width="35.6640625" customWidth="1"/>
    <col min="5" max="29" width="12.6640625" customWidth="1"/>
  </cols>
  <sheetData>
    <row r="1" spans="1:29" ht="18" x14ac:dyDescent="0.35">
      <c r="A1" s="3" t="e">
        <f>#REF!</f>
        <v>#REF!</v>
      </c>
      <c r="B1" s="25"/>
      <c r="C1" s="25"/>
      <c r="D1" s="25"/>
      <c r="E1" s="25"/>
      <c r="F1" s="25"/>
      <c r="G1" s="25"/>
      <c r="H1" s="25"/>
      <c r="I1" s="25"/>
      <c r="N1" s="25"/>
      <c r="V1" s="25"/>
    </row>
    <row r="2" spans="1:29" ht="18" x14ac:dyDescent="0.35">
      <c r="A2" s="63" t="str" cm="1">
        <f t="array" aca="1" ref="A2" ca="1">_xlfn.TEXTAFTER(CELL("filename",A1),"]")</f>
        <v>Fresh Brewed Tea</v>
      </c>
    </row>
    <row r="3" spans="1:29" ht="21" customHeight="1" x14ac:dyDescent="0.3">
      <c r="E3" s="104" t="s">
        <v>25</v>
      </c>
      <c r="F3" s="105"/>
      <c r="G3" s="106"/>
      <c r="H3" s="8" t="s">
        <v>11</v>
      </c>
    </row>
    <row r="4" spans="1:29" x14ac:dyDescent="0.3">
      <c r="E4" s="5" t="s">
        <v>160</v>
      </c>
      <c r="F4" s="5" t="s">
        <v>34</v>
      </c>
      <c r="G4" s="23">
        <v>5.49</v>
      </c>
      <c r="H4" s="23">
        <f>'Item Price Summary'!O68+'Item Price Summary'!O72+'Item Price Summary'!O73</f>
        <v>0.32059123916666665</v>
      </c>
    </row>
    <row r="5" spans="1:29" x14ac:dyDescent="0.3">
      <c r="E5" s="5" t="s">
        <v>86</v>
      </c>
      <c r="F5" s="5" t="s">
        <v>35</v>
      </c>
      <c r="G5" s="23">
        <v>6.49</v>
      </c>
      <c r="H5" s="23">
        <f>'Item Price Summary'!O69+'Item Price Summary'!O72+'Item Price Summary'!O73</f>
        <v>0.39810777166666667</v>
      </c>
    </row>
    <row r="6" spans="1:29" x14ac:dyDescent="0.3">
      <c r="E6" s="5" t="s">
        <v>12</v>
      </c>
      <c r="F6" s="5" t="s">
        <v>36</v>
      </c>
      <c r="G6" s="23">
        <v>7.49</v>
      </c>
      <c r="H6" s="27">
        <f>'Item Price Summary'!O70+'Item Price Summary'!O71+'Item Price Summary'!O73</f>
        <v>0.40511666666666668</v>
      </c>
      <c r="N6" s="26"/>
    </row>
    <row r="7" spans="1:29" x14ac:dyDescent="0.3">
      <c r="E7" t="s">
        <v>169</v>
      </c>
    </row>
    <row r="9" spans="1:29" x14ac:dyDescent="0.3">
      <c r="F9" s="107" t="s">
        <v>161</v>
      </c>
      <c r="G9" s="107"/>
      <c r="H9" s="107"/>
      <c r="I9" s="107"/>
      <c r="J9" s="107"/>
      <c r="K9" s="107"/>
      <c r="L9" s="107"/>
      <c r="M9" s="107"/>
      <c r="N9" s="107" t="s">
        <v>162</v>
      </c>
      <c r="O9" s="107"/>
      <c r="P9" s="107"/>
      <c r="Q9" s="107"/>
      <c r="R9" s="107"/>
      <c r="S9" s="107"/>
      <c r="T9" s="107"/>
      <c r="U9" s="107"/>
      <c r="V9" s="107" t="s">
        <v>163</v>
      </c>
      <c r="W9" s="107"/>
      <c r="X9" s="107"/>
      <c r="Y9" s="107"/>
      <c r="Z9" s="107"/>
      <c r="AA9" s="107"/>
      <c r="AB9" s="107"/>
      <c r="AC9" s="107"/>
    </row>
    <row r="10" spans="1:29" x14ac:dyDescent="0.3">
      <c r="B10" t="s">
        <v>101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s="4" customFormat="1" ht="30" customHeight="1" x14ac:dyDescent="0.3">
      <c r="B11" s="19" t="s">
        <v>23</v>
      </c>
      <c r="C11" s="19" t="s">
        <v>13</v>
      </c>
      <c r="D11" s="19" t="s">
        <v>14</v>
      </c>
      <c r="E11" s="19"/>
      <c r="F11" s="19" t="s">
        <v>15</v>
      </c>
      <c r="G11" s="19" t="s">
        <v>7</v>
      </c>
      <c r="H11" s="19" t="s">
        <v>15</v>
      </c>
      <c r="I11" s="19" t="s">
        <v>24</v>
      </c>
      <c r="J11" s="108" t="s">
        <v>16</v>
      </c>
      <c r="K11" s="108"/>
      <c r="L11" s="108" t="s">
        <v>93</v>
      </c>
      <c r="M11" s="108"/>
      <c r="N11" s="19" t="str">
        <f>IFERROR(VLOOKUP($L11&amp;M11,'[1]Measurement Conversion'!$B:$G,6,FALSE),IF(M11="g",L11,""))</f>
        <v/>
      </c>
      <c r="O11" s="19" t="s">
        <v>7</v>
      </c>
      <c r="P11" s="19" t="s">
        <v>15</v>
      </c>
      <c r="Q11" s="19" t="s">
        <v>24</v>
      </c>
      <c r="R11" s="108" t="s">
        <v>16</v>
      </c>
      <c r="S11" s="108"/>
      <c r="T11" s="108" t="s">
        <v>93</v>
      </c>
      <c r="U11" s="108"/>
      <c r="V11" s="19" t="s">
        <v>15</v>
      </c>
      <c r="W11" s="19" t="s">
        <v>7</v>
      </c>
      <c r="X11" s="19" t="s">
        <v>15</v>
      </c>
      <c r="Y11" s="19" t="s">
        <v>24</v>
      </c>
      <c r="Z11" s="108" t="s">
        <v>16</v>
      </c>
      <c r="AA11" s="108"/>
      <c r="AB11" s="108" t="s">
        <v>93</v>
      </c>
      <c r="AC11" s="108"/>
    </row>
    <row r="12" spans="1:29" x14ac:dyDescent="0.3">
      <c r="A12">
        <v>1</v>
      </c>
      <c r="B12" s="94"/>
      <c r="C12" s="94" t="s">
        <v>104</v>
      </c>
      <c r="D12" s="2" t="s">
        <v>196</v>
      </c>
      <c r="E12" s="2" t="s">
        <v>30</v>
      </c>
      <c r="F12" s="21">
        <v>1</v>
      </c>
      <c r="G12" s="7" t="s">
        <v>29</v>
      </c>
      <c r="H12" s="21">
        <f>IFERROR(VLOOKUP($E12&amp;G12,'[1]Measurement Conversion'!$B:$G,6,FALSE)*F12,IF(G12="g",F12,""))</f>
        <v>1</v>
      </c>
      <c r="I12" s="54">
        <f>IFERROR(INDEX('Item Price Summary'!$O:$O,MATCH($D12,'Item Price Summary'!$G:$G,0))*H12,"")</f>
        <v>0.51591980000000004</v>
      </c>
      <c r="J12" s="99">
        <f>SUM(I12:I21)</f>
        <v>1.0869198</v>
      </c>
      <c r="K12" s="100">
        <f>J12/$G$4</f>
        <v>0.19798174863387977</v>
      </c>
      <c r="L12" s="99">
        <f>SUM(I12:I21)+$H$4</f>
        <v>1.4075110391666668</v>
      </c>
      <c r="M12" s="100">
        <f>L12/$G$4</f>
        <v>0.25637723846387372</v>
      </c>
      <c r="N12" s="21">
        <v>1</v>
      </c>
      <c r="O12" s="7" t="s">
        <v>29</v>
      </c>
      <c r="P12" s="21">
        <f>IFERROR(VLOOKUP($E12&amp;O12,'[1]Measurement Conversion'!$B:$G,6,FALSE)*N12,IF(O12="g",N12,""))</f>
        <v>1</v>
      </c>
      <c r="Q12" s="54">
        <f>IFERROR(INDEX('Item Price Summary'!$O:$O,MATCH($D12,'Item Price Summary'!$G:$G,0))*P12,"")</f>
        <v>0.51591980000000004</v>
      </c>
      <c r="R12" s="101">
        <f>SUM(Q12:Q21)</f>
        <v>1.2716698000000002</v>
      </c>
      <c r="S12" s="100">
        <f>R12/$G$5</f>
        <v>0.1959429583975347</v>
      </c>
      <c r="T12" s="101">
        <f>SUM(Q12:Q21)+$H$5</f>
        <v>1.6697775716666667</v>
      </c>
      <c r="U12" s="100">
        <f>T12/$G$5</f>
        <v>0.25728467976373909</v>
      </c>
      <c r="V12" s="21">
        <v>1</v>
      </c>
      <c r="W12" s="7" t="s">
        <v>29</v>
      </c>
      <c r="X12" s="21">
        <f>IFERROR(VLOOKUP($E12&amp;W12,'[1]Measurement Conversion'!$B:$G,6,FALSE)*V12,IF(W12="g",V12,""))</f>
        <v>1</v>
      </c>
      <c r="Y12" s="54">
        <f>IFERROR(INDEX('Item Price Summary'!$O:$O,MATCH($D12,'Item Price Summary'!$G:$G,0))*X12,"")</f>
        <v>0.51591980000000004</v>
      </c>
      <c r="Z12" s="97">
        <f>SUM(Y12:Y21)</f>
        <v>1.5851698000000001</v>
      </c>
      <c r="AA12" s="98">
        <f>Z12/$G$6</f>
        <v>0.21163815754339119</v>
      </c>
      <c r="AB12" s="97">
        <f>SUM(Y12:Y21)+$H$6</f>
        <v>1.9902864666666669</v>
      </c>
      <c r="AC12" s="98">
        <f>AB12/$G$6</f>
        <v>0.26572582999554967</v>
      </c>
    </row>
    <row r="13" spans="1:29" x14ac:dyDescent="0.3">
      <c r="A13">
        <f>A12+1</f>
        <v>2</v>
      </c>
      <c r="B13" s="94"/>
      <c r="C13" s="94"/>
      <c r="D13" s="2" t="s">
        <v>71</v>
      </c>
      <c r="E13" s="22" t="s">
        <v>71</v>
      </c>
      <c r="F13" s="21">
        <v>10</v>
      </c>
      <c r="G13" s="7" t="s">
        <v>26</v>
      </c>
      <c r="H13" s="21">
        <f>IFERROR(VLOOKUP($E13&amp;G13,'[1]Measurement Conversion'!$B:$G,6,FALSE)*F13,IF(G13="g",F13,""))</f>
        <v>16</v>
      </c>
      <c r="I13" s="54">
        <f>IFERROR(INDEX('Item Price Summary'!$O:$O,MATCH($D13,'Item Price Summary'!$G:$G,0))*H13,"")</f>
        <v>5.6000000000000001E-2</v>
      </c>
      <c r="J13" s="100"/>
      <c r="K13" s="100"/>
      <c r="L13" s="100"/>
      <c r="M13" s="100"/>
      <c r="N13" s="21">
        <v>20</v>
      </c>
      <c r="O13" s="7" t="s">
        <v>26</v>
      </c>
      <c r="P13" s="21">
        <f>IFERROR(VLOOKUP($E13&amp;O13,'[1]Measurement Conversion'!$B:$G,6,FALSE)*N13,IF(O13="g",N13,""))</f>
        <v>32</v>
      </c>
      <c r="Q13" s="54">
        <f>IFERROR(INDEX('Item Price Summary'!$O:$O,MATCH($D13,'Item Price Summary'!$G:$G,0))*P13,"")</f>
        <v>0.112</v>
      </c>
      <c r="R13" s="101"/>
      <c r="S13" s="100"/>
      <c r="T13" s="101"/>
      <c r="U13" s="102"/>
      <c r="V13" s="21">
        <v>30</v>
      </c>
      <c r="W13" s="7" t="s">
        <v>26</v>
      </c>
      <c r="X13" s="21">
        <f>IFERROR(VLOOKUP($E13&amp;W13,'[1]Measurement Conversion'!$B:$G,6,FALSE)*V13,IF(W13="g",V13,""))</f>
        <v>48</v>
      </c>
      <c r="Y13" s="54">
        <f>IFERROR(INDEX('Item Price Summary'!$O:$O,MATCH($D13,'Item Price Summary'!$G:$G,0))*X13,"")</f>
        <v>0.16800000000000001</v>
      </c>
      <c r="Z13" s="97"/>
      <c r="AA13" s="98"/>
      <c r="AB13" s="97"/>
      <c r="AC13" s="98"/>
    </row>
    <row r="14" spans="1:29" x14ac:dyDescent="0.3">
      <c r="A14">
        <f t="shared" ref="A14:A21" si="0">A13+1</f>
        <v>3</v>
      </c>
      <c r="B14" s="94"/>
      <c r="C14" s="94"/>
      <c r="D14" s="2" t="s">
        <v>227</v>
      </c>
      <c r="E14" s="22" t="s">
        <v>228</v>
      </c>
      <c r="F14" s="21">
        <v>4</v>
      </c>
      <c r="G14" s="7" t="s">
        <v>37</v>
      </c>
      <c r="H14" s="21">
        <f>IFERROR(VLOOKUP($E14&amp;G14,'[1]Measurement Conversion'!$B:$G,6,FALSE)*F14,IF(G14="g",F14,""))</f>
        <v>100</v>
      </c>
      <c r="I14" s="54">
        <f>IFERROR(INDEX('Item Price Summary'!$O:$O,MATCH($D14,'Item Price Summary'!$G:$G,0))*H14,"")</f>
        <v>0.51500000000000001</v>
      </c>
      <c r="J14" s="100"/>
      <c r="K14" s="100"/>
      <c r="L14" s="100"/>
      <c r="M14" s="100"/>
      <c r="N14" s="21">
        <v>5</v>
      </c>
      <c r="O14" s="7" t="s">
        <v>37</v>
      </c>
      <c r="P14" s="21">
        <f>IFERROR(VLOOKUP($E14&amp;O14,'[1]Measurement Conversion'!$B:$G,6,FALSE)*N14,IF(O14="g",N14,""))</f>
        <v>125</v>
      </c>
      <c r="Q14" s="54">
        <f>IFERROR(INDEX('Item Price Summary'!$O:$O,MATCH($D14,'Item Price Summary'!$G:$G,0))*P14,"")</f>
        <v>0.64375000000000004</v>
      </c>
      <c r="R14" s="101"/>
      <c r="S14" s="100"/>
      <c r="T14" s="101"/>
      <c r="U14" s="102"/>
      <c r="V14" s="21">
        <v>7</v>
      </c>
      <c r="W14" s="7" t="s">
        <v>37</v>
      </c>
      <c r="X14" s="21">
        <f>IFERROR(VLOOKUP($E14&amp;W14,'[1]Measurement Conversion'!$B:$G,6,FALSE)*V14,IF(W14="g",V14,""))</f>
        <v>175</v>
      </c>
      <c r="Y14" s="54">
        <f>IFERROR(INDEX('Item Price Summary'!$O:$O,MATCH($D14,'Item Price Summary'!$G:$G,0))*X14,"")</f>
        <v>0.90125</v>
      </c>
      <c r="Z14" s="97"/>
      <c r="AA14" s="98"/>
      <c r="AB14" s="97"/>
      <c r="AC14" s="98"/>
    </row>
    <row r="15" spans="1:29" x14ac:dyDescent="0.3">
      <c r="A15">
        <f t="shared" si="0"/>
        <v>4</v>
      </c>
      <c r="B15" s="94"/>
      <c r="C15" s="94"/>
      <c r="D15" s="2" t="s">
        <v>27</v>
      </c>
      <c r="E15" s="22" t="s">
        <v>27</v>
      </c>
      <c r="F15" s="21">
        <v>700</v>
      </c>
      <c r="G15" s="7" t="s">
        <v>26</v>
      </c>
      <c r="H15" s="21">
        <f>IFERROR(VLOOKUP($E15&amp;G15,'[1]Measurement Conversion'!$B:$G,6,FALSE)*F15,IF(G15="g",F15,""))</f>
        <v>355.04699999999997</v>
      </c>
      <c r="I15" s="54">
        <f>IFERROR(INDEX('Item Price Summary'!$O:$O,MATCH($D15,'Item Price Summary'!$G:$G,0))*H15,"")</f>
        <v>0</v>
      </c>
      <c r="J15" s="100"/>
      <c r="K15" s="100"/>
      <c r="L15" s="100"/>
      <c r="M15" s="100"/>
      <c r="N15" s="21">
        <v>800</v>
      </c>
      <c r="O15" s="7" t="s">
        <v>26</v>
      </c>
      <c r="P15" s="21">
        <f>IFERROR(VLOOKUP($E15&amp;O15,'[1]Measurement Conversion'!$B:$G,6,FALSE)*N15,IF(O15="g",N15,""))</f>
        <v>405.76799999999997</v>
      </c>
      <c r="Q15" s="54">
        <f>IFERROR(INDEX('Item Price Summary'!$O:$O,MATCH($D15,'Item Price Summary'!$G:$G,0))*P15,"")</f>
        <v>0</v>
      </c>
      <c r="R15" s="101"/>
      <c r="S15" s="100"/>
      <c r="T15" s="101"/>
      <c r="U15" s="102"/>
      <c r="V15" s="21">
        <v>1000</v>
      </c>
      <c r="W15" s="7" t="s">
        <v>26</v>
      </c>
      <c r="X15" s="21">
        <f>IFERROR(VLOOKUP($E15&amp;W15,'[1]Measurement Conversion'!$B:$G,6,FALSE)*V15,IF(W15="g",V15,""))</f>
        <v>507.20999999999992</v>
      </c>
      <c r="Y15" s="54">
        <f>IFERROR(INDEX('Item Price Summary'!$O:$O,MATCH($D15,'Item Price Summary'!$G:$G,0))*X15,"")</f>
        <v>0</v>
      </c>
      <c r="Z15" s="97"/>
      <c r="AA15" s="98"/>
      <c r="AB15" s="97"/>
      <c r="AC15" s="98"/>
    </row>
    <row r="16" spans="1:29" x14ac:dyDescent="0.3">
      <c r="A16">
        <f t="shared" si="0"/>
        <v>5</v>
      </c>
      <c r="B16" s="94"/>
      <c r="C16" s="94"/>
      <c r="D16" s="2" t="s">
        <v>151</v>
      </c>
      <c r="E16" s="2"/>
      <c r="F16" s="21"/>
      <c r="G16" s="7"/>
      <c r="H16" s="21" t="str">
        <f>IFERROR(VLOOKUP($E16&amp;G16,'[1]Measurement Conversion'!$B:$G,6,FALSE)*F16,IF(G16="g",F16,""))</f>
        <v/>
      </c>
      <c r="I16" s="54" t="str">
        <f>IFERROR(INDEX('Item Price Summary'!$O:$O,MATCH($D16,'Item Price Summary'!$G:$G,0))*H16,"")</f>
        <v/>
      </c>
      <c r="J16" s="100"/>
      <c r="K16" s="100"/>
      <c r="L16" s="100"/>
      <c r="M16" s="100"/>
      <c r="N16" s="21" t="str">
        <f>IFERROR(VLOOKUP($L16&amp;M16,'[1]Measurement Conversion'!$B:$G,6,FALSE),IF(M16="g",L16,""))</f>
        <v/>
      </c>
      <c r="O16" s="7"/>
      <c r="P16" s="21" t="str">
        <f>IFERROR(VLOOKUP($E16&amp;O16,'[1]Measurement Conversion'!$B:$G,6,FALSE)*N16,IF(O16="g",N16,""))</f>
        <v/>
      </c>
      <c r="Q16" s="54" t="str">
        <f>IFERROR(INDEX('Item Price Summary'!$O:$O,MATCH($D16,'Item Price Summary'!$G:$G,0))*P16,"")</f>
        <v/>
      </c>
      <c r="R16" s="101"/>
      <c r="S16" s="100"/>
      <c r="T16" s="101"/>
      <c r="U16" s="102"/>
      <c r="V16" s="21"/>
      <c r="W16" s="7"/>
      <c r="X16" s="21" t="str">
        <f>IFERROR(VLOOKUP($E16&amp;W16,'[1]Measurement Conversion'!$B:$G,6,FALSE)*V16,IF(W16="g",V16,""))</f>
        <v/>
      </c>
      <c r="Y16" s="54" t="str">
        <f>IFERROR(INDEX('Item Price Summary'!$O:$O,MATCH($D16,'Item Price Summary'!$G:$G,0))*X16,"")</f>
        <v/>
      </c>
      <c r="Z16" s="97"/>
      <c r="AA16" s="98"/>
      <c r="AB16" s="97"/>
      <c r="AC16" s="98"/>
    </row>
    <row r="17" spans="1:29" x14ac:dyDescent="0.3">
      <c r="A17">
        <f t="shared" si="0"/>
        <v>6</v>
      </c>
      <c r="B17" s="94"/>
      <c r="C17" s="94"/>
      <c r="D17" s="2" t="s">
        <v>151</v>
      </c>
      <c r="E17" s="2"/>
      <c r="F17" s="21"/>
      <c r="G17" s="7"/>
      <c r="H17" s="21" t="str">
        <f>IFERROR(VLOOKUP($E17&amp;G17,'[1]Measurement Conversion'!$B:$G,6,FALSE)*F17,IF(G17="g",F17,""))</f>
        <v/>
      </c>
      <c r="I17" s="54" t="str">
        <f>IFERROR(INDEX('Item Price Summary'!$O:$O,MATCH($D17,'Item Price Summary'!$G:$G,0))*H17,"")</f>
        <v/>
      </c>
      <c r="J17" s="100"/>
      <c r="K17" s="100"/>
      <c r="L17" s="100"/>
      <c r="M17" s="100"/>
      <c r="N17" s="21" t="str">
        <f>IFERROR(VLOOKUP($L17&amp;M17,'[1]Measurement Conversion'!$B:$G,6,FALSE),IF(M17="g",L17,""))</f>
        <v/>
      </c>
      <c r="O17" s="7"/>
      <c r="P17" s="21" t="str">
        <f>IFERROR(VLOOKUP($E17&amp;O17,'[1]Measurement Conversion'!$B:$G,6,FALSE)*N17,IF(O17="g",N17,""))</f>
        <v/>
      </c>
      <c r="Q17" s="54" t="str">
        <f>IFERROR(INDEX('Item Price Summary'!$O:$O,MATCH($D17,'Item Price Summary'!$G:$G,0))*P17,"")</f>
        <v/>
      </c>
      <c r="R17" s="101"/>
      <c r="S17" s="100"/>
      <c r="T17" s="101"/>
      <c r="U17" s="102"/>
      <c r="V17" s="21"/>
      <c r="W17" s="7"/>
      <c r="X17" s="21" t="str">
        <f>IFERROR(VLOOKUP($E17&amp;W17,'[1]Measurement Conversion'!$B:$G,6,FALSE)*V17,IF(W17="g",V17,""))</f>
        <v/>
      </c>
      <c r="Y17" s="54" t="str">
        <f>IFERROR(INDEX('Item Price Summary'!$O:$O,MATCH($D17,'Item Price Summary'!$G:$G,0))*X17,"")</f>
        <v/>
      </c>
      <c r="Z17" s="97"/>
      <c r="AA17" s="98"/>
      <c r="AB17" s="97"/>
      <c r="AC17" s="98"/>
    </row>
    <row r="18" spans="1:29" x14ac:dyDescent="0.3">
      <c r="A18">
        <f t="shared" si="0"/>
        <v>7</v>
      </c>
      <c r="B18" s="94"/>
      <c r="C18" s="94"/>
      <c r="D18" s="2" t="s">
        <v>151</v>
      </c>
      <c r="E18" s="2"/>
      <c r="F18" s="21"/>
      <c r="G18" s="7"/>
      <c r="H18" s="21" t="str">
        <f>IFERROR(VLOOKUP($E18&amp;G18,'[1]Measurement Conversion'!$B:$G,6,FALSE)*F18,IF(G18="g",F18,""))</f>
        <v/>
      </c>
      <c r="I18" s="54" t="str">
        <f>IFERROR(INDEX('Item Price Summary'!$O:$O,MATCH($D18,'Item Price Summary'!$G:$G,0))*H18,"")</f>
        <v/>
      </c>
      <c r="J18" s="100"/>
      <c r="K18" s="100"/>
      <c r="L18" s="100"/>
      <c r="M18" s="100"/>
      <c r="N18" s="21" t="str">
        <f>IFERROR(VLOOKUP($L18&amp;M18,'[1]Measurement Conversion'!$B:$G,6,FALSE),IF(M18="g",L18,""))</f>
        <v/>
      </c>
      <c r="O18" s="7"/>
      <c r="P18" s="21" t="str">
        <f>IFERROR(VLOOKUP($E18&amp;O18,'[1]Measurement Conversion'!$B:$G,6,FALSE)*N18,IF(O18="g",N18,""))</f>
        <v/>
      </c>
      <c r="Q18" s="54" t="str">
        <f>IFERROR(INDEX('Item Price Summary'!$O:$O,MATCH($D18,'Item Price Summary'!$G:$G,0))*P18,"")</f>
        <v/>
      </c>
      <c r="R18" s="101"/>
      <c r="S18" s="100"/>
      <c r="T18" s="101"/>
      <c r="U18" s="102"/>
      <c r="V18" s="21"/>
      <c r="W18" s="7"/>
      <c r="X18" s="21" t="str">
        <f>IFERROR(VLOOKUP($E18&amp;W18,'[1]Measurement Conversion'!$B:$G,6,FALSE)*V18,IF(W18="g",V18,""))</f>
        <v/>
      </c>
      <c r="Y18" s="54" t="str">
        <f>IFERROR(INDEX('Item Price Summary'!$O:$O,MATCH($D18,'Item Price Summary'!$G:$G,0))*X18,"")</f>
        <v/>
      </c>
      <c r="Z18" s="97"/>
      <c r="AA18" s="98"/>
      <c r="AB18" s="97"/>
      <c r="AC18" s="98"/>
    </row>
    <row r="19" spans="1:29" x14ac:dyDescent="0.3">
      <c r="A19">
        <f t="shared" si="0"/>
        <v>8</v>
      </c>
      <c r="B19" s="94"/>
      <c r="C19" s="94"/>
      <c r="D19" s="2" t="s">
        <v>151</v>
      </c>
      <c r="E19" s="2"/>
      <c r="F19" s="21"/>
      <c r="G19" s="7"/>
      <c r="H19" s="21" t="str">
        <f>IFERROR(VLOOKUP($E19&amp;G19,'[1]Measurement Conversion'!$B:$G,6,FALSE)*F19,IF(G19="g",F19,""))</f>
        <v/>
      </c>
      <c r="I19" s="54" t="str">
        <f>IFERROR(INDEX('Item Price Summary'!$O:$O,MATCH($D19,'Item Price Summary'!$G:$G,0))*H19,"")</f>
        <v/>
      </c>
      <c r="J19" s="100"/>
      <c r="K19" s="100"/>
      <c r="L19" s="100"/>
      <c r="M19" s="100"/>
      <c r="N19" s="21" t="str">
        <f>IFERROR(VLOOKUP($L19&amp;M19,'[1]Measurement Conversion'!$B:$G,6,FALSE),IF(M19="g",L19,""))</f>
        <v/>
      </c>
      <c r="O19" s="7"/>
      <c r="P19" s="21" t="str">
        <f>IFERROR(VLOOKUP($E19&amp;O19,'[1]Measurement Conversion'!$B:$G,6,FALSE)*N19,IF(O19="g",N19,""))</f>
        <v/>
      </c>
      <c r="Q19" s="54" t="str">
        <f>IFERROR(INDEX('Item Price Summary'!$O:$O,MATCH($D19,'Item Price Summary'!$G:$G,0))*P19,"")</f>
        <v/>
      </c>
      <c r="R19" s="101"/>
      <c r="S19" s="100"/>
      <c r="T19" s="101"/>
      <c r="U19" s="102"/>
      <c r="V19" s="21"/>
      <c r="W19" s="7"/>
      <c r="X19" s="21" t="str">
        <f>IFERROR(VLOOKUP($E19&amp;W19,'[1]Measurement Conversion'!$B:$G,6,FALSE)*V19,IF(W19="g",V19,""))</f>
        <v/>
      </c>
      <c r="Y19" s="54" t="str">
        <f>IFERROR(INDEX('Item Price Summary'!$O:$O,MATCH($D19,'Item Price Summary'!$G:$G,0))*X19,"")</f>
        <v/>
      </c>
      <c r="Z19" s="97"/>
      <c r="AA19" s="98"/>
      <c r="AB19" s="97"/>
      <c r="AC19" s="98"/>
    </row>
    <row r="20" spans="1:29" x14ac:dyDescent="0.3">
      <c r="A20">
        <f t="shared" si="0"/>
        <v>9</v>
      </c>
      <c r="B20" s="94"/>
      <c r="C20" s="94"/>
      <c r="D20" s="2" t="s">
        <v>151</v>
      </c>
      <c r="E20" s="2"/>
      <c r="F20" s="21"/>
      <c r="G20" s="7"/>
      <c r="H20" s="21" t="str">
        <f>IFERROR(VLOOKUP($E20&amp;G20,'[1]Measurement Conversion'!$B:$G,6,FALSE)*F20,IF(G20="g",F20,""))</f>
        <v/>
      </c>
      <c r="I20" s="54" t="str">
        <f>IFERROR(INDEX('Item Price Summary'!$O:$O,MATCH($D20,'Item Price Summary'!$G:$G,0))*H20,"")</f>
        <v/>
      </c>
      <c r="J20" s="100"/>
      <c r="K20" s="100"/>
      <c r="L20" s="100"/>
      <c r="M20" s="100"/>
      <c r="N20" s="21" t="str">
        <f>IFERROR(VLOOKUP($L20&amp;M20,'[1]Measurement Conversion'!$B:$G,6,FALSE),IF(M20="g",L20,""))</f>
        <v/>
      </c>
      <c r="O20" s="7"/>
      <c r="P20" s="21" t="str">
        <f>IFERROR(VLOOKUP($E20&amp;O20,'[1]Measurement Conversion'!$B:$G,6,FALSE)*N20,IF(O20="g",N20,""))</f>
        <v/>
      </c>
      <c r="Q20" s="54" t="str">
        <f>IFERROR(INDEX('Item Price Summary'!$O:$O,MATCH($D20,'Item Price Summary'!$G:$G,0))*P20,"")</f>
        <v/>
      </c>
      <c r="R20" s="101"/>
      <c r="S20" s="100"/>
      <c r="T20" s="101"/>
      <c r="U20" s="102"/>
      <c r="V20" s="21"/>
      <c r="W20" s="7"/>
      <c r="X20" s="21" t="str">
        <f>IFERROR(VLOOKUP($E20&amp;W20,'[1]Measurement Conversion'!$B:$G,6,FALSE)*V20,IF(W20="g",V20,""))</f>
        <v/>
      </c>
      <c r="Y20" s="54" t="str">
        <f>IFERROR(INDEX('Item Price Summary'!$O:$O,MATCH($D20,'Item Price Summary'!$G:$G,0))*X20,"")</f>
        <v/>
      </c>
      <c r="Z20" s="97"/>
      <c r="AA20" s="98"/>
      <c r="AB20" s="97"/>
      <c r="AC20" s="98"/>
    </row>
    <row r="21" spans="1:29" x14ac:dyDescent="0.3">
      <c r="A21">
        <f t="shared" si="0"/>
        <v>10</v>
      </c>
      <c r="B21" s="94"/>
      <c r="C21" s="94"/>
      <c r="D21" s="2" t="s">
        <v>92</v>
      </c>
      <c r="E21" s="2"/>
      <c r="F21" s="21"/>
      <c r="G21" s="7"/>
      <c r="H21" s="21" t="str">
        <f>IFERROR(VLOOKUP($E21&amp;G21,'[1]Measurement Conversion'!$B:$G,6,FALSE)*F21,IF(G21="g",F21,""))</f>
        <v/>
      </c>
      <c r="I21" s="54" t="str">
        <f>IFERROR(INDEX('Item Price Summary'!$O:$O,MATCH($D21,'Item Price Summary'!$G:$G,0))*H21,"")</f>
        <v/>
      </c>
      <c r="J21" s="100"/>
      <c r="K21" s="100"/>
      <c r="L21" s="100"/>
      <c r="M21" s="100"/>
      <c r="N21" s="21" t="str">
        <f>IFERROR(VLOOKUP($L21&amp;M21,'[1]Measurement Conversion'!$B:$G,6,FALSE),IF(M21="g",L21,""))</f>
        <v/>
      </c>
      <c r="O21" s="7"/>
      <c r="P21" s="21" t="str">
        <f>IFERROR(VLOOKUP($E21&amp;O21,'[1]Measurement Conversion'!$B:$G,6,FALSE)*N21,IF(O21="g",N21,""))</f>
        <v/>
      </c>
      <c r="Q21" s="54" t="str">
        <f>IFERROR(INDEX('Item Price Summary'!$O:$O,MATCH($D21,'Item Price Summary'!$G:$G,0))*P21,"")</f>
        <v/>
      </c>
      <c r="R21" s="101"/>
      <c r="S21" s="100"/>
      <c r="T21" s="101"/>
      <c r="U21" s="102"/>
      <c r="V21" s="21"/>
      <c r="W21" s="7"/>
      <c r="X21" s="21" t="str">
        <f>IFERROR(VLOOKUP($E21&amp;W21,'[1]Measurement Conversion'!$B:$G,6,FALSE)*V21,IF(W21="g",V21,""))</f>
        <v/>
      </c>
      <c r="Y21" s="54" t="str">
        <f>IFERROR(INDEX('Item Price Summary'!$O:$O,MATCH($D21,'Item Price Summary'!$G:$G,0))*X21,"")</f>
        <v/>
      </c>
      <c r="Z21" s="97"/>
      <c r="AA21" s="98"/>
      <c r="AB21" s="97"/>
      <c r="AC21" s="98"/>
    </row>
    <row r="22" spans="1:29" x14ac:dyDescent="0.3">
      <c r="A22">
        <v>1</v>
      </c>
      <c r="B22" s="94"/>
      <c r="C22" s="94" t="s">
        <v>105</v>
      </c>
      <c r="D22" s="2" t="s">
        <v>196</v>
      </c>
      <c r="E22" s="22" t="s">
        <v>30</v>
      </c>
      <c r="F22" s="21">
        <v>1</v>
      </c>
      <c r="G22" s="7" t="s">
        <v>29</v>
      </c>
      <c r="H22" s="21">
        <f>IFERROR(VLOOKUP($E22&amp;G22,'[1]Measurement Conversion'!$B:$G,6,FALSE)*F22,IF(G22="g",F22,""))</f>
        <v>1</v>
      </c>
      <c r="I22" s="54">
        <f>IFERROR(INDEX('Item Price Summary'!$O:$O,MATCH($D22,'Item Price Summary'!$G:$G,0))*H22,"")</f>
        <v>0.51591980000000004</v>
      </c>
      <c r="J22" s="99">
        <f>SUM(I22:I31)</f>
        <v>1.0141697999999999</v>
      </c>
      <c r="K22" s="98">
        <f>J22/$G$4</f>
        <v>0.18473038251366117</v>
      </c>
      <c r="L22" s="99">
        <f>SUM(I22:I31)+$H$4</f>
        <v>1.3347610391666667</v>
      </c>
      <c r="M22" s="103">
        <f>L22/$G$4</f>
        <v>0.24312587234365513</v>
      </c>
      <c r="N22" s="21">
        <v>1</v>
      </c>
      <c r="O22" s="7" t="s">
        <v>29</v>
      </c>
      <c r="P22" s="21">
        <f>IFERROR(VLOOKUP($E22&amp;O22,'[1]Measurement Conversion'!$B:$G,6,FALSE)*N22,IF(O22="g",N22,""))</f>
        <v>1</v>
      </c>
      <c r="Q22" s="54">
        <f>IFERROR(INDEX('Item Price Summary'!$O:$O,MATCH($D22,'Item Price Summary'!$G:$G,0))*P22,"")</f>
        <v>0.51591980000000004</v>
      </c>
      <c r="R22" s="97">
        <f>SUM(Q22:Q31)</f>
        <v>1.1989198000000001</v>
      </c>
      <c r="S22" s="98">
        <f>R22/$G$5</f>
        <v>0.18473340523882897</v>
      </c>
      <c r="T22" s="97">
        <f>SUM(Q22:Q31)+$H$5</f>
        <v>1.5970275716666666</v>
      </c>
      <c r="U22" s="103">
        <f>T22/$G$5</f>
        <v>0.24607512660503336</v>
      </c>
      <c r="V22" s="21">
        <v>1</v>
      </c>
      <c r="W22" s="7" t="s">
        <v>29</v>
      </c>
      <c r="X22" s="21">
        <f>IFERROR(VLOOKUP($E22&amp;W22,'[1]Measurement Conversion'!$B:$G,6,FALSE)*V22,IF(W22="g",V22,""))</f>
        <v>1</v>
      </c>
      <c r="Y22" s="54">
        <f>IFERROR(INDEX('Item Price Summary'!$O:$O,MATCH($D22,'Item Price Summary'!$G:$G,0))*X22,"")</f>
        <v>0.51591980000000004</v>
      </c>
      <c r="Z22" s="97">
        <f>SUM(Y22:Y31)</f>
        <v>1.5124198</v>
      </c>
      <c r="AA22" s="98">
        <f>Z22/$G$6</f>
        <v>0.20192520694259011</v>
      </c>
      <c r="AB22" s="97">
        <f>SUM(Y22:Y31)+$H$6</f>
        <v>1.9175364666666668</v>
      </c>
      <c r="AC22" s="98">
        <f>AB22/$G$6</f>
        <v>0.25601287939474854</v>
      </c>
    </row>
    <row r="23" spans="1:29" x14ac:dyDescent="0.3">
      <c r="A23">
        <f>A22+1</f>
        <v>2</v>
      </c>
      <c r="B23" s="94"/>
      <c r="C23" s="94"/>
      <c r="D23" s="2" t="s">
        <v>71</v>
      </c>
      <c r="E23" s="22" t="s">
        <v>71</v>
      </c>
      <c r="F23" s="21">
        <v>20</v>
      </c>
      <c r="G23" s="7" t="s">
        <v>26</v>
      </c>
      <c r="H23" s="21">
        <f>IFERROR(VLOOKUP($E23&amp;G23,'[1]Measurement Conversion'!$B:$G,6,FALSE)*F23,IF(G23="g",F23,""))</f>
        <v>32</v>
      </c>
      <c r="I23" s="54">
        <f>IFERROR(INDEX('Item Price Summary'!$O:$O,MATCH($D23,'Item Price Summary'!$G:$G,0))*H23,"")</f>
        <v>0.112</v>
      </c>
      <c r="J23" s="100"/>
      <c r="K23" s="98"/>
      <c r="L23" s="100"/>
      <c r="M23" s="103"/>
      <c r="N23" s="21">
        <v>30</v>
      </c>
      <c r="O23" s="7" t="s">
        <v>26</v>
      </c>
      <c r="P23" s="21">
        <f>IFERROR(VLOOKUP($E23&amp;O23,'[1]Measurement Conversion'!$B:$G,6,FALSE)*N23,IF(O23="g",N23,""))</f>
        <v>48</v>
      </c>
      <c r="Q23" s="54">
        <f>IFERROR(INDEX('Item Price Summary'!$O:$O,MATCH($D23,'Item Price Summary'!$G:$G,0))*P23,"")</f>
        <v>0.16800000000000001</v>
      </c>
      <c r="R23" s="97"/>
      <c r="S23" s="98"/>
      <c r="T23" s="97"/>
      <c r="U23" s="103"/>
      <c r="V23" s="21">
        <v>40</v>
      </c>
      <c r="W23" s="7" t="s">
        <v>26</v>
      </c>
      <c r="X23" s="21">
        <f>IFERROR(VLOOKUP($E23&amp;W23,'[1]Measurement Conversion'!$B:$G,6,FALSE)*V23,IF(W23="g",V23,""))</f>
        <v>64</v>
      </c>
      <c r="Y23" s="54">
        <f>IFERROR(INDEX('Item Price Summary'!$O:$O,MATCH($D23,'Item Price Summary'!$G:$G,0))*X23,"")</f>
        <v>0.224</v>
      </c>
      <c r="Z23" s="97"/>
      <c r="AA23" s="98"/>
      <c r="AB23" s="97"/>
      <c r="AC23" s="98"/>
    </row>
    <row r="24" spans="1:29" x14ac:dyDescent="0.3">
      <c r="A24">
        <f t="shared" ref="A24:A31" si="1">A23+1</f>
        <v>3</v>
      </c>
      <c r="B24" s="94"/>
      <c r="C24" s="94"/>
      <c r="D24" s="2" t="s">
        <v>240</v>
      </c>
      <c r="E24" s="22" t="s">
        <v>228</v>
      </c>
      <c r="F24" s="21">
        <f>2+1</f>
        <v>3</v>
      </c>
      <c r="G24" s="7" t="s">
        <v>37</v>
      </c>
      <c r="H24" s="21">
        <f>IFERROR(VLOOKUP($E24&amp;G24,'[1]Measurement Conversion'!$B:$G,6,FALSE)*F24,IF(G24="g",F24,""))</f>
        <v>75</v>
      </c>
      <c r="I24" s="54">
        <f>IFERROR(INDEX('Item Price Summary'!$O:$O,MATCH($D24,'Item Price Summary'!$G:$G,0))*H24,"")</f>
        <v>0.38624999999999998</v>
      </c>
      <c r="J24" s="100"/>
      <c r="K24" s="98"/>
      <c r="L24" s="100"/>
      <c r="M24" s="103"/>
      <c r="N24" s="21">
        <f>3+1</f>
        <v>4</v>
      </c>
      <c r="O24" s="7" t="s">
        <v>37</v>
      </c>
      <c r="P24" s="21">
        <f>IFERROR(VLOOKUP($E24&amp;O24,'[1]Measurement Conversion'!$B:$G,6,FALSE)*N24,IF(O24="g",N24,""))</f>
        <v>100</v>
      </c>
      <c r="Q24" s="54">
        <f>IFERROR(INDEX('Item Price Summary'!$O:$O,MATCH($D24,'Item Price Summary'!$G:$G,0))*P24,"")</f>
        <v>0.51500000000000001</v>
      </c>
      <c r="R24" s="97"/>
      <c r="S24" s="98"/>
      <c r="T24" s="97"/>
      <c r="U24" s="103"/>
      <c r="V24" s="21">
        <f>4+2</f>
        <v>6</v>
      </c>
      <c r="W24" s="7" t="s">
        <v>37</v>
      </c>
      <c r="X24" s="21">
        <f>IFERROR(VLOOKUP($E24&amp;W24,'[1]Measurement Conversion'!$B:$G,6,FALSE)*V24,IF(W24="g",V24,""))</f>
        <v>150</v>
      </c>
      <c r="Y24" s="54">
        <f>IFERROR(INDEX('Item Price Summary'!$O:$O,MATCH($D24,'Item Price Summary'!$G:$G,0))*X24,"")</f>
        <v>0.77249999999999996</v>
      </c>
      <c r="Z24" s="97"/>
      <c r="AA24" s="98"/>
      <c r="AB24" s="97"/>
      <c r="AC24" s="98"/>
    </row>
    <row r="25" spans="1:29" x14ac:dyDescent="0.3">
      <c r="A25">
        <f t="shared" si="1"/>
        <v>4</v>
      </c>
      <c r="B25" s="94"/>
      <c r="C25" s="94"/>
      <c r="D25" s="2" t="s">
        <v>27</v>
      </c>
      <c r="E25" s="22" t="s">
        <v>27</v>
      </c>
      <c r="F25" s="21">
        <v>700</v>
      </c>
      <c r="G25" s="7" t="s">
        <v>26</v>
      </c>
      <c r="H25" s="21">
        <f>IFERROR(VLOOKUP($E25&amp;G25,'[1]Measurement Conversion'!$B:$G,6,FALSE)*F25,IF(G25="g",F25,""))</f>
        <v>355.04699999999997</v>
      </c>
      <c r="I25" s="54">
        <f>IFERROR(INDEX('Item Price Summary'!$O:$O,MATCH($D25,'Item Price Summary'!$G:$G,0))*H25,"")</f>
        <v>0</v>
      </c>
      <c r="J25" s="100"/>
      <c r="K25" s="98"/>
      <c r="L25" s="100"/>
      <c r="M25" s="103"/>
      <c r="N25" s="21">
        <v>800</v>
      </c>
      <c r="O25" s="7" t="s">
        <v>26</v>
      </c>
      <c r="P25" s="21">
        <f>IFERROR(VLOOKUP($E25&amp;O25,'[1]Measurement Conversion'!$B:$G,6,FALSE)*N25,IF(O25="g",N25,""))</f>
        <v>405.76799999999997</v>
      </c>
      <c r="Q25" s="54">
        <f>IFERROR(INDEX('Item Price Summary'!$O:$O,MATCH($D25,'Item Price Summary'!$G:$G,0))*P25,"")</f>
        <v>0</v>
      </c>
      <c r="R25" s="97"/>
      <c r="S25" s="98"/>
      <c r="T25" s="97"/>
      <c r="U25" s="103"/>
      <c r="V25" s="21">
        <v>1000</v>
      </c>
      <c r="W25" s="7" t="s">
        <v>26</v>
      </c>
      <c r="X25" s="21">
        <f>IFERROR(VLOOKUP($E25&amp;W25,'[1]Measurement Conversion'!$B:$G,6,FALSE)*V25,IF(W25="g",V25,""))</f>
        <v>507.20999999999992</v>
      </c>
      <c r="Y25" s="54">
        <f>IFERROR(INDEX('Item Price Summary'!$O:$O,MATCH($D25,'Item Price Summary'!$G:$G,0))*X25,"")</f>
        <v>0</v>
      </c>
      <c r="Z25" s="97"/>
      <c r="AA25" s="98"/>
      <c r="AB25" s="97"/>
      <c r="AC25" s="98"/>
    </row>
    <row r="26" spans="1:29" x14ac:dyDescent="0.3">
      <c r="A26">
        <f t="shared" si="1"/>
        <v>5</v>
      </c>
      <c r="B26" s="94"/>
      <c r="C26" s="94"/>
      <c r="D26" s="2" t="s">
        <v>151</v>
      </c>
      <c r="E26" s="22"/>
      <c r="F26" s="21"/>
      <c r="G26" s="7"/>
      <c r="H26" s="21" t="str">
        <f>IFERROR(VLOOKUP($E26&amp;G26,'[1]Measurement Conversion'!$B:$G,6,FALSE)*F26,IF(G26="g",F26,""))</f>
        <v/>
      </c>
      <c r="I26" s="54" t="str">
        <f>IFERROR(INDEX('Item Price Summary'!$O:$O,MATCH($D26,'Item Price Summary'!$G:$G,0))*H26,"")</f>
        <v/>
      </c>
      <c r="J26" s="100"/>
      <c r="K26" s="98"/>
      <c r="L26" s="100"/>
      <c r="M26" s="103"/>
      <c r="N26" s="21" t="str">
        <f>IFERROR(VLOOKUP($L26&amp;M26,'[1]Measurement Conversion'!$B:$G,6,FALSE),IF(M26="g",L26,""))</f>
        <v/>
      </c>
      <c r="O26" s="7"/>
      <c r="P26" s="21" t="str">
        <f>IFERROR(VLOOKUP($E26&amp;O26,'[1]Measurement Conversion'!$B:$G,6,FALSE)*N26,IF(O26="g",N26,""))</f>
        <v/>
      </c>
      <c r="Q26" s="54" t="str">
        <f>IFERROR(INDEX('Item Price Summary'!$O:$O,MATCH($D26,'Item Price Summary'!$G:$G,0))*P26,"")</f>
        <v/>
      </c>
      <c r="R26" s="97"/>
      <c r="S26" s="98"/>
      <c r="T26" s="97"/>
      <c r="U26" s="98"/>
      <c r="V26" s="21"/>
      <c r="W26" s="7"/>
      <c r="X26" s="21" t="str">
        <f>IFERROR(VLOOKUP($E26&amp;W26,'[1]Measurement Conversion'!$B:$G,6,FALSE)*V26,IF(W26="g",V26,""))</f>
        <v/>
      </c>
      <c r="Y26" s="54" t="str">
        <f>IFERROR(INDEX('Item Price Summary'!$O:$O,MATCH($D26,'Item Price Summary'!$G:$G,0))*X26,"")</f>
        <v/>
      </c>
      <c r="Z26" s="97"/>
      <c r="AA26" s="98"/>
      <c r="AB26" s="97"/>
      <c r="AC26" s="98"/>
    </row>
    <row r="27" spans="1:29" x14ac:dyDescent="0.3">
      <c r="A27">
        <f t="shared" si="1"/>
        <v>6</v>
      </c>
      <c r="B27" s="94"/>
      <c r="C27" s="94"/>
      <c r="D27" s="2" t="s">
        <v>151</v>
      </c>
      <c r="E27" s="22"/>
      <c r="F27" s="21"/>
      <c r="G27" s="7"/>
      <c r="H27" s="21" t="str">
        <f>IFERROR(VLOOKUP($E27&amp;G27,'[1]Measurement Conversion'!$B:$G,6,FALSE)*F27,IF(G27="g",F27,""))</f>
        <v/>
      </c>
      <c r="I27" s="54" t="str">
        <f>IFERROR(INDEX('Item Price Summary'!$O:$O,MATCH($D27,'Item Price Summary'!$G:$G,0))*H27,"")</f>
        <v/>
      </c>
      <c r="J27" s="100"/>
      <c r="K27" s="98"/>
      <c r="L27" s="100"/>
      <c r="M27" s="103"/>
      <c r="N27" s="21" t="str">
        <f>IFERROR(VLOOKUP($L27&amp;M27,'[1]Measurement Conversion'!$B:$G,6,FALSE),IF(M27="g",L27,""))</f>
        <v/>
      </c>
      <c r="O27" s="7"/>
      <c r="P27" s="21" t="str">
        <f>IFERROR(VLOOKUP($E27&amp;O27,'[1]Measurement Conversion'!$B:$G,6,FALSE)*N27,IF(O27="g",N27,""))</f>
        <v/>
      </c>
      <c r="Q27" s="54" t="str">
        <f>IFERROR(INDEX('Item Price Summary'!$O:$O,MATCH($D27,'Item Price Summary'!$G:$G,0))*P27,"")</f>
        <v/>
      </c>
      <c r="R27" s="97"/>
      <c r="S27" s="98"/>
      <c r="T27" s="97"/>
      <c r="U27" s="98"/>
      <c r="V27" s="21"/>
      <c r="W27" s="7"/>
      <c r="X27" s="21" t="str">
        <f>IFERROR(VLOOKUP($E27&amp;W27,'[1]Measurement Conversion'!$B:$G,6,FALSE)*V27,IF(W27="g",V27,""))</f>
        <v/>
      </c>
      <c r="Y27" s="54" t="str">
        <f>IFERROR(INDEX('Item Price Summary'!$O:$O,MATCH($D27,'Item Price Summary'!$G:$G,0))*X27,"")</f>
        <v/>
      </c>
      <c r="Z27" s="97"/>
      <c r="AA27" s="98"/>
      <c r="AB27" s="97"/>
      <c r="AC27" s="98"/>
    </row>
    <row r="28" spans="1:29" x14ac:dyDescent="0.3">
      <c r="A28">
        <f t="shared" si="1"/>
        <v>7</v>
      </c>
      <c r="B28" s="94"/>
      <c r="C28" s="94"/>
      <c r="D28" s="2" t="s">
        <v>151</v>
      </c>
      <c r="E28" s="22"/>
      <c r="F28" s="21"/>
      <c r="G28" s="7"/>
      <c r="H28" s="21" t="str">
        <f>IFERROR(VLOOKUP($E28&amp;G28,'[1]Measurement Conversion'!$B:$G,6,FALSE)*F28,IF(G28="g",F28,""))</f>
        <v/>
      </c>
      <c r="I28" s="54" t="str">
        <f>IFERROR(INDEX('Item Price Summary'!$O:$O,MATCH($D28,'Item Price Summary'!$G:$G,0))*H28,"")</f>
        <v/>
      </c>
      <c r="J28" s="100"/>
      <c r="K28" s="98"/>
      <c r="L28" s="100"/>
      <c r="M28" s="103"/>
      <c r="N28" s="21" t="str">
        <f>IFERROR(VLOOKUP($L28&amp;M28,'[1]Measurement Conversion'!$B:$G,6,FALSE),IF(M28="g",L28,""))</f>
        <v/>
      </c>
      <c r="O28" s="7"/>
      <c r="P28" s="21" t="str">
        <f>IFERROR(VLOOKUP($E28&amp;O28,'[1]Measurement Conversion'!$B:$G,6,FALSE)*N28,IF(O28="g",N28,""))</f>
        <v/>
      </c>
      <c r="Q28" s="54" t="str">
        <f>IFERROR(INDEX('Item Price Summary'!$O:$O,MATCH($D28,'Item Price Summary'!$G:$G,0))*P28,"")</f>
        <v/>
      </c>
      <c r="R28" s="97"/>
      <c r="S28" s="98"/>
      <c r="T28" s="97"/>
      <c r="U28" s="98"/>
      <c r="V28" s="21"/>
      <c r="W28" s="7"/>
      <c r="X28" s="21" t="str">
        <f>IFERROR(VLOOKUP($E28&amp;W28,'[1]Measurement Conversion'!$B:$G,6,FALSE)*V28,IF(W28="g",V28,""))</f>
        <v/>
      </c>
      <c r="Y28" s="54" t="str">
        <f>IFERROR(INDEX('Item Price Summary'!$O:$O,MATCH($D28,'Item Price Summary'!$G:$G,0))*X28,"")</f>
        <v/>
      </c>
      <c r="Z28" s="97"/>
      <c r="AA28" s="98"/>
      <c r="AB28" s="97"/>
      <c r="AC28" s="98"/>
    </row>
    <row r="29" spans="1:29" x14ac:dyDescent="0.3">
      <c r="A29">
        <f t="shared" si="1"/>
        <v>8</v>
      </c>
      <c r="B29" s="94"/>
      <c r="C29" s="94"/>
      <c r="D29" s="2" t="s">
        <v>151</v>
      </c>
      <c r="E29" s="22"/>
      <c r="F29" s="21"/>
      <c r="G29" s="7"/>
      <c r="H29" s="21" t="str">
        <f>IFERROR(VLOOKUP($E29&amp;G29,'[1]Measurement Conversion'!$B:$G,6,FALSE)*F29,IF(G29="g",F29,""))</f>
        <v/>
      </c>
      <c r="I29" s="54" t="str">
        <f>IFERROR(INDEX('Item Price Summary'!$O:$O,MATCH($D29,'Item Price Summary'!$G:$G,0))*H29,"")</f>
        <v/>
      </c>
      <c r="J29" s="100"/>
      <c r="K29" s="98"/>
      <c r="L29" s="100"/>
      <c r="M29" s="103"/>
      <c r="N29" s="21" t="str">
        <f>IFERROR(VLOOKUP($L29&amp;M29,'[1]Measurement Conversion'!$B:$G,6,FALSE),IF(M29="g",L29,""))</f>
        <v/>
      </c>
      <c r="O29" s="7"/>
      <c r="P29" s="21" t="str">
        <f>IFERROR(VLOOKUP($E29&amp;O29,'[1]Measurement Conversion'!$B:$G,6,FALSE)*N29,IF(O29="g",N29,""))</f>
        <v/>
      </c>
      <c r="Q29" s="54" t="str">
        <f>IFERROR(INDEX('Item Price Summary'!$O:$O,MATCH($D29,'Item Price Summary'!$G:$G,0))*P29,"")</f>
        <v/>
      </c>
      <c r="R29" s="97"/>
      <c r="S29" s="98"/>
      <c r="T29" s="97"/>
      <c r="U29" s="98"/>
      <c r="V29" s="21"/>
      <c r="W29" s="7"/>
      <c r="X29" s="21" t="str">
        <f>IFERROR(VLOOKUP($E29&amp;W29,'[1]Measurement Conversion'!$B:$G,6,FALSE)*V29,IF(W29="g",V29,""))</f>
        <v/>
      </c>
      <c r="Y29" s="54" t="str">
        <f>IFERROR(INDEX('Item Price Summary'!$O:$O,MATCH($D29,'Item Price Summary'!$G:$G,0))*X29,"")</f>
        <v/>
      </c>
      <c r="Z29" s="97"/>
      <c r="AA29" s="98"/>
      <c r="AB29" s="97"/>
      <c r="AC29" s="98"/>
    </row>
    <row r="30" spans="1:29" x14ac:dyDescent="0.3">
      <c r="A30">
        <f t="shared" si="1"/>
        <v>9</v>
      </c>
      <c r="B30" s="94"/>
      <c r="C30" s="94"/>
      <c r="D30" s="2" t="s">
        <v>151</v>
      </c>
      <c r="E30" s="22"/>
      <c r="F30" s="21"/>
      <c r="G30" s="7"/>
      <c r="H30" s="21" t="str">
        <f>IFERROR(VLOOKUP($E30&amp;G30,'[1]Measurement Conversion'!$B:$G,6,FALSE)*F30,IF(G30="g",F30,""))</f>
        <v/>
      </c>
      <c r="I30" s="54" t="str">
        <f>IFERROR(INDEX('Item Price Summary'!$O:$O,MATCH($D30,'Item Price Summary'!$G:$G,0))*H30,"")</f>
        <v/>
      </c>
      <c r="J30" s="100"/>
      <c r="K30" s="98"/>
      <c r="L30" s="100"/>
      <c r="M30" s="103"/>
      <c r="N30" s="21" t="str">
        <f>IFERROR(VLOOKUP($L30&amp;M30,'[1]Measurement Conversion'!$B:$G,6,FALSE),IF(M30="g",L30,""))</f>
        <v/>
      </c>
      <c r="O30" s="7"/>
      <c r="P30" s="21" t="str">
        <f>IFERROR(VLOOKUP($E30&amp;O30,'[1]Measurement Conversion'!$B:$G,6,FALSE)*N30,IF(O30="g",N30,""))</f>
        <v/>
      </c>
      <c r="Q30" s="54" t="str">
        <f>IFERROR(INDEX('Item Price Summary'!$O:$O,MATCH($D30,'Item Price Summary'!$G:$G,0))*P30,"")</f>
        <v/>
      </c>
      <c r="R30" s="97"/>
      <c r="S30" s="98"/>
      <c r="T30" s="97"/>
      <c r="U30" s="98"/>
      <c r="V30" s="21"/>
      <c r="W30" s="7"/>
      <c r="X30" s="21" t="str">
        <f>IFERROR(VLOOKUP($E30&amp;W30,'[1]Measurement Conversion'!$B:$G,6,FALSE)*V30,IF(W30="g",V30,""))</f>
        <v/>
      </c>
      <c r="Y30" s="54" t="str">
        <f>IFERROR(INDEX('Item Price Summary'!$O:$O,MATCH($D30,'Item Price Summary'!$G:$G,0))*X30,"")</f>
        <v/>
      </c>
      <c r="Z30" s="97"/>
      <c r="AA30" s="98"/>
      <c r="AB30" s="97"/>
      <c r="AC30" s="98"/>
    </row>
    <row r="31" spans="1:29" x14ac:dyDescent="0.3">
      <c r="A31">
        <f t="shared" si="1"/>
        <v>10</v>
      </c>
      <c r="B31" s="94"/>
      <c r="C31" s="94"/>
      <c r="D31" s="2" t="s">
        <v>92</v>
      </c>
      <c r="E31" s="22"/>
      <c r="F31" s="21"/>
      <c r="G31" s="7"/>
      <c r="H31" s="21" t="str">
        <f>IFERROR(VLOOKUP($E31&amp;G31,'[1]Measurement Conversion'!$B:$G,6,FALSE)*F31,IF(G31="g",F31,""))</f>
        <v/>
      </c>
      <c r="I31" s="54" t="str">
        <f>IFERROR(INDEX('Item Price Summary'!$O:$O,MATCH($D31,'Item Price Summary'!$G:$G,0))*H31,"")</f>
        <v/>
      </c>
      <c r="J31" s="100"/>
      <c r="K31" s="98"/>
      <c r="L31" s="100"/>
      <c r="M31" s="103"/>
      <c r="N31" s="21" t="str">
        <f>IFERROR(VLOOKUP($L31&amp;M31,'[1]Measurement Conversion'!$B:$G,6,FALSE),IF(M31="g",L31,""))</f>
        <v/>
      </c>
      <c r="O31" s="7"/>
      <c r="P31" s="21" t="str">
        <f>IFERROR(VLOOKUP($E31&amp;O31,'[1]Measurement Conversion'!$B:$G,6,FALSE)*N31,IF(O31="g",N31,""))</f>
        <v/>
      </c>
      <c r="Q31" s="54" t="str">
        <f>IFERROR(INDEX('Item Price Summary'!$O:$O,MATCH($D31,'Item Price Summary'!$G:$G,0))*P31,"")</f>
        <v/>
      </c>
      <c r="R31" s="97"/>
      <c r="S31" s="98"/>
      <c r="T31" s="97"/>
      <c r="U31" s="98"/>
      <c r="V31" s="21"/>
      <c r="W31" s="7"/>
      <c r="X31" s="21" t="str">
        <f>IFERROR(VLOOKUP($E31&amp;W31,'[1]Measurement Conversion'!$B:$G,6,FALSE)*V31,IF(W31="g",V31,""))</f>
        <v/>
      </c>
      <c r="Y31" s="54" t="str">
        <f>IFERROR(INDEX('Item Price Summary'!$O:$O,MATCH($D31,'Item Price Summary'!$G:$G,0))*X31,"")</f>
        <v/>
      </c>
      <c r="Z31" s="97"/>
      <c r="AA31" s="98"/>
      <c r="AB31" s="97"/>
      <c r="AC31" s="98"/>
    </row>
    <row r="32" spans="1:29" x14ac:dyDescent="0.3">
      <c r="A32">
        <v>1</v>
      </c>
      <c r="B32" s="94"/>
      <c r="C32" s="94" t="s">
        <v>106</v>
      </c>
      <c r="D32" s="2" t="s">
        <v>196</v>
      </c>
      <c r="E32" s="22" t="s">
        <v>30</v>
      </c>
      <c r="F32" s="21">
        <v>1</v>
      </c>
      <c r="G32" s="7" t="s">
        <v>29</v>
      </c>
      <c r="H32" s="21">
        <f>IFERROR(VLOOKUP($E32&amp;G32,'[1]Measurement Conversion'!$B:$G,6,FALSE)*F32,IF(G32="g",F32,""))</f>
        <v>1</v>
      </c>
      <c r="I32" s="54">
        <f>IFERROR(INDEX('Item Price Summary'!$O:$O,MATCH($D32,'Item Price Summary'!$G:$G,0))*H32,"")</f>
        <v>0.51591980000000004</v>
      </c>
      <c r="J32" s="99">
        <f>SUM(I32:I41)</f>
        <v>0.95816980000000007</v>
      </c>
      <c r="K32" s="100">
        <f>J32/$G$4</f>
        <v>0.17453001821493624</v>
      </c>
      <c r="L32" s="99">
        <f>SUM(I32:I41)+$H$4</f>
        <v>1.2787610391666666</v>
      </c>
      <c r="M32" s="102">
        <f>L32/$G$4</f>
        <v>0.23292550804493015</v>
      </c>
      <c r="N32" s="21">
        <v>1</v>
      </c>
      <c r="O32" s="7" t="s">
        <v>29</v>
      </c>
      <c r="P32" s="21">
        <f>IFERROR(VLOOKUP($E32&amp;O32,'[1]Measurement Conversion'!$B:$G,6,FALSE)*N32,IF(O32="g",N32,""))</f>
        <v>1</v>
      </c>
      <c r="Q32" s="54">
        <f>IFERROR(INDEX('Item Price Summary'!$O:$O,MATCH($D32,'Item Price Summary'!$G:$G,0))*P32,"")</f>
        <v>0.51591980000000004</v>
      </c>
      <c r="R32" s="101">
        <f>SUM(Q32:Q41)</f>
        <v>1.1429198</v>
      </c>
      <c r="S32" s="100">
        <f>R32/$G$5</f>
        <v>0.17610474576271187</v>
      </c>
      <c r="T32" s="101">
        <f>SUM(Q32:Q41)+$H$5</f>
        <v>1.5410275716666666</v>
      </c>
      <c r="U32" s="102">
        <f>T32/$G$5</f>
        <v>0.23744646712891626</v>
      </c>
      <c r="V32" s="21">
        <v>1</v>
      </c>
      <c r="W32" s="7" t="s">
        <v>29</v>
      </c>
      <c r="X32" s="21">
        <f>IFERROR(VLOOKUP($E32&amp;W32,'[1]Measurement Conversion'!$B:$G,6,FALSE)*V32,IF(W32="g",V32,""))</f>
        <v>1</v>
      </c>
      <c r="Y32" s="54">
        <f>IFERROR(INDEX('Item Price Summary'!$O:$O,MATCH($D32,'Item Price Summary'!$G:$G,0))*X32,"")</f>
        <v>0.51591980000000004</v>
      </c>
      <c r="Z32" s="97">
        <f>SUM(Y32:Y41)</f>
        <v>1.4564197999999999</v>
      </c>
      <c r="AA32" s="98">
        <f>Z32/$G$6</f>
        <v>0.19444857142857142</v>
      </c>
      <c r="AB32" s="97">
        <f>SUM(Y32:Y41)+$H$6</f>
        <v>1.8615364666666667</v>
      </c>
      <c r="AC32" s="98">
        <f>AB32/$G$6</f>
        <v>0.24853624388072987</v>
      </c>
    </row>
    <row r="33" spans="1:29" x14ac:dyDescent="0.3">
      <c r="A33">
        <f>A32+1</f>
        <v>2</v>
      </c>
      <c r="B33" s="94"/>
      <c r="C33" s="94"/>
      <c r="D33" s="2" t="s">
        <v>71</v>
      </c>
      <c r="E33" s="22" t="s">
        <v>71</v>
      </c>
      <c r="F33" s="21">
        <f>15-5</f>
        <v>10</v>
      </c>
      <c r="G33" s="7" t="s">
        <v>26</v>
      </c>
      <c r="H33" s="21">
        <f>IFERROR(VLOOKUP($E33&amp;G33,'[1]Measurement Conversion'!$B:$G,6,FALSE)*F33,IF(G33="g",F33,""))</f>
        <v>16</v>
      </c>
      <c r="I33" s="54">
        <f>IFERROR(INDEX('Item Price Summary'!$O:$O,MATCH($D33,'Item Price Summary'!$G:$G,0))*H33,"")</f>
        <v>5.6000000000000001E-2</v>
      </c>
      <c r="J33" s="100"/>
      <c r="K33" s="100"/>
      <c r="L33" s="100"/>
      <c r="M33" s="102"/>
      <c r="N33" s="21">
        <f>25-5</f>
        <v>20</v>
      </c>
      <c r="O33" s="7" t="s">
        <v>26</v>
      </c>
      <c r="P33" s="21">
        <f>IFERROR(VLOOKUP($E33&amp;O33,'[1]Measurement Conversion'!$B:$G,6,FALSE)*N33,IF(O33="g",N33,""))</f>
        <v>32</v>
      </c>
      <c r="Q33" s="54">
        <f>IFERROR(INDEX('Item Price Summary'!$O:$O,MATCH($D33,'Item Price Summary'!$G:$G,0))*P33,"")</f>
        <v>0.112</v>
      </c>
      <c r="R33" s="101"/>
      <c r="S33" s="100"/>
      <c r="T33" s="101"/>
      <c r="U33" s="102"/>
      <c r="V33" s="21">
        <f>35-5</f>
        <v>30</v>
      </c>
      <c r="W33" s="7" t="s">
        <v>26</v>
      </c>
      <c r="X33" s="21">
        <f>IFERROR(VLOOKUP($E33&amp;W33,'[1]Measurement Conversion'!$B:$G,6,FALSE)*V33,IF(W33="g",V33,""))</f>
        <v>48</v>
      </c>
      <c r="Y33" s="54">
        <f>IFERROR(INDEX('Item Price Summary'!$O:$O,MATCH($D33,'Item Price Summary'!$G:$G,0))*X33,"")</f>
        <v>0.16800000000000001</v>
      </c>
      <c r="Z33" s="97"/>
      <c r="AA33" s="98"/>
      <c r="AB33" s="97"/>
      <c r="AC33" s="98"/>
    </row>
    <row r="34" spans="1:29" x14ac:dyDescent="0.3">
      <c r="A34">
        <f t="shared" ref="A34:A41" si="2">A33+1</f>
        <v>3</v>
      </c>
      <c r="B34" s="94"/>
      <c r="C34" s="94"/>
      <c r="D34" s="2" t="s">
        <v>31</v>
      </c>
      <c r="E34" s="22" t="s">
        <v>72</v>
      </c>
      <c r="F34" s="21">
        <f>2+1</f>
        <v>3</v>
      </c>
      <c r="G34" s="7" t="s">
        <v>37</v>
      </c>
      <c r="H34" s="21">
        <f>IFERROR(VLOOKUP($E34&amp;G34,'[1]Measurement Conversion'!$B:$G,6,FALSE)*F34,IF(G34="g",F34,""))</f>
        <v>75</v>
      </c>
      <c r="I34" s="54">
        <f>IFERROR(INDEX('Item Price Summary'!$O:$O,MATCH($D34,'Item Price Summary'!$G:$G,0))*H34,"")</f>
        <v>0.38624999999999998</v>
      </c>
      <c r="J34" s="100"/>
      <c r="K34" s="100"/>
      <c r="L34" s="100"/>
      <c r="M34" s="102"/>
      <c r="N34" s="21">
        <f>3+1</f>
        <v>4</v>
      </c>
      <c r="O34" s="7" t="s">
        <v>37</v>
      </c>
      <c r="P34" s="21">
        <f>IFERROR(VLOOKUP($E34&amp;O34,'[1]Measurement Conversion'!$B:$G,6,FALSE)*N34,IF(O34="g",N34,""))</f>
        <v>100</v>
      </c>
      <c r="Q34" s="54">
        <f>IFERROR(INDEX('Item Price Summary'!$O:$O,MATCH($D34,'Item Price Summary'!$G:$G,0))*P34,"")</f>
        <v>0.51500000000000001</v>
      </c>
      <c r="R34" s="101"/>
      <c r="S34" s="100"/>
      <c r="T34" s="101"/>
      <c r="U34" s="102"/>
      <c r="V34" s="21">
        <f>4+2</f>
        <v>6</v>
      </c>
      <c r="W34" s="7" t="s">
        <v>37</v>
      </c>
      <c r="X34" s="21">
        <f>IFERROR(VLOOKUP($E34&amp;W34,'[1]Measurement Conversion'!$B:$G,6,FALSE)*V34,IF(W34="g",V34,""))</f>
        <v>150</v>
      </c>
      <c r="Y34" s="54">
        <f>IFERROR(INDEX('Item Price Summary'!$O:$O,MATCH($D34,'Item Price Summary'!$G:$G,0))*X34,"")</f>
        <v>0.77249999999999996</v>
      </c>
      <c r="Z34" s="97"/>
      <c r="AA34" s="98"/>
      <c r="AB34" s="97"/>
      <c r="AC34" s="98"/>
    </row>
    <row r="35" spans="1:29" x14ac:dyDescent="0.3">
      <c r="A35">
        <f t="shared" si="2"/>
        <v>4</v>
      </c>
      <c r="B35" s="94"/>
      <c r="C35" s="94"/>
      <c r="D35" s="2" t="s">
        <v>27</v>
      </c>
      <c r="E35" s="22" t="s">
        <v>27</v>
      </c>
      <c r="F35" s="21">
        <v>700</v>
      </c>
      <c r="G35" s="7" t="s">
        <v>26</v>
      </c>
      <c r="H35" s="21">
        <f>IFERROR(VLOOKUP($E35&amp;G35,'[1]Measurement Conversion'!$B:$G,6,FALSE)*F35,IF(G35="g",F35,""))</f>
        <v>355.04699999999997</v>
      </c>
      <c r="I35" s="54">
        <f>IFERROR(INDEX('Item Price Summary'!$O:$O,MATCH($D35,'Item Price Summary'!$G:$G,0))*H35,"")</f>
        <v>0</v>
      </c>
      <c r="J35" s="100"/>
      <c r="K35" s="100"/>
      <c r="L35" s="100"/>
      <c r="M35" s="102"/>
      <c r="N35" s="21">
        <v>800</v>
      </c>
      <c r="O35" s="7" t="s">
        <v>26</v>
      </c>
      <c r="P35" s="21">
        <f>IFERROR(VLOOKUP($E35&amp;O35,'[1]Measurement Conversion'!$B:$G,6,FALSE)*N35,IF(O35="g",N35,""))</f>
        <v>405.76799999999997</v>
      </c>
      <c r="Q35" s="54">
        <f>IFERROR(INDEX('Item Price Summary'!$O:$O,MATCH($D35,'Item Price Summary'!$G:$G,0))*P35,"")</f>
        <v>0</v>
      </c>
      <c r="R35" s="101"/>
      <c r="S35" s="100"/>
      <c r="T35" s="101"/>
      <c r="U35" s="102"/>
      <c r="V35" s="21">
        <v>1000</v>
      </c>
      <c r="W35" s="7" t="s">
        <v>26</v>
      </c>
      <c r="X35" s="21">
        <f>IFERROR(VLOOKUP($E35&amp;W35,'[1]Measurement Conversion'!$B:$G,6,FALSE)*V35,IF(W35="g",V35,""))</f>
        <v>507.20999999999992</v>
      </c>
      <c r="Y35" s="54">
        <f>IFERROR(INDEX('Item Price Summary'!$O:$O,MATCH($D35,'Item Price Summary'!$G:$G,0))*X35,"")</f>
        <v>0</v>
      </c>
      <c r="Z35" s="97"/>
      <c r="AA35" s="98"/>
      <c r="AB35" s="97"/>
      <c r="AC35" s="98"/>
    </row>
    <row r="36" spans="1:29" x14ac:dyDescent="0.3">
      <c r="A36">
        <f t="shared" si="2"/>
        <v>5</v>
      </c>
      <c r="B36" s="94"/>
      <c r="C36" s="94"/>
      <c r="D36" s="2" t="s">
        <v>151</v>
      </c>
      <c r="E36" s="2"/>
      <c r="F36" s="21"/>
      <c r="G36" s="7"/>
      <c r="H36" s="21" t="str">
        <f>IFERROR(VLOOKUP($E36&amp;G36,'[1]Measurement Conversion'!$B:$G,6,FALSE)*F36,IF(G36="g",F36,""))</f>
        <v/>
      </c>
      <c r="I36" s="54" t="str">
        <f>IFERROR(INDEX('Item Price Summary'!$O:$O,MATCH($D36,'Item Price Summary'!$G:$G,0))*H36,"")</f>
        <v/>
      </c>
      <c r="J36" s="100"/>
      <c r="K36" s="100"/>
      <c r="L36" s="100"/>
      <c r="M36" s="102"/>
      <c r="N36" s="21" t="str">
        <f>IFERROR(VLOOKUP($L36&amp;M36,'[1]Measurement Conversion'!$B:$G,6,FALSE),IF(M36="g",L36,""))</f>
        <v/>
      </c>
      <c r="O36" s="7"/>
      <c r="P36" s="21" t="str">
        <f>IFERROR(VLOOKUP($E36&amp;O36,'[1]Measurement Conversion'!$B:$G,6,FALSE)*N36,IF(O36="g",N36,""))</f>
        <v/>
      </c>
      <c r="Q36" s="54" t="str">
        <f>IFERROR(INDEX('Item Price Summary'!$O:$O,MATCH($D36,'Item Price Summary'!$G:$G,0))*P36,"")</f>
        <v/>
      </c>
      <c r="R36" s="101"/>
      <c r="S36" s="100"/>
      <c r="T36" s="101"/>
      <c r="U36" s="102"/>
      <c r="V36" s="21"/>
      <c r="W36" s="7"/>
      <c r="X36" s="21" t="str">
        <f>IFERROR(VLOOKUP($E36&amp;W36,'[1]Measurement Conversion'!$B:$G,6,FALSE)*V36,IF(W36="g",V36,""))</f>
        <v/>
      </c>
      <c r="Y36" s="54" t="str">
        <f>IFERROR(INDEX('Item Price Summary'!$O:$O,MATCH($D36,'Item Price Summary'!$G:$G,0))*X36,"")</f>
        <v/>
      </c>
      <c r="Z36" s="97"/>
      <c r="AA36" s="98"/>
      <c r="AB36" s="97"/>
      <c r="AC36" s="98"/>
    </row>
    <row r="37" spans="1:29" x14ac:dyDescent="0.3">
      <c r="A37">
        <f t="shared" si="2"/>
        <v>6</v>
      </c>
      <c r="B37" s="94"/>
      <c r="C37" s="94"/>
      <c r="D37" s="2" t="s">
        <v>151</v>
      </c>
      <c r="E37" s="2"/>
      <c r="F37" s="21"/>
      <c r="G37" s="7"/>
      <c r="H37" s="21" t="str">
        <f>IFERROR(VLOOKUP($E37&amp;G37,'[1]Measurement Conversion'!$B:$G,6,FALSE)*F37,IF(G37="g",F37,""))</f>
        <v/>
      </c>
      <c r="I37" s="54" t="str">
        <f>IFERROR(INDEX('Item Price Summary'!$O:$O,MATCH($D37,'Item Price Summary'!$G:$G,0))*H37,"")</f>
        <v/>
      </c>
      <c r="J37" s="100"/>
      <c r="K37" s="100"/>
      <c r="L37" s="100"/>
      <c r="M37" s="102"/>
      <c r="N37" s="21" t="str">
        <f>IFERROR(VLOOKUP($L37&amp;M37,'[1]Measurement Conversion'!$B:$G,6,FALSE),IF(M37="g",L37,""))</f>
        <v/>
      </c>
      <c r="O37" s="7"/>
      <c r="P37" s="21" t="str">
        <f>IFERROR(VLOOKUP($E37&amp;O37,'[1]Measurement Conversion'!$B:$G,6,FALSE)*N37,IF(O37="g",N37,""))</f>
        <v/>
      </c>
      <c r="Q37" s="54" t="str">
        <f>IFERROR(INDEX('Item Price Summary'!$O:$O,MATCH($D37,'Item Price Summary'!$G:$G,0))*P37,"")</f>
        <v/>
      </c>
      <c r="R37" s="101"/>
      <c r="S37" s="100"/>
      <c r="T37" s="101"/>
      <c r="U37" s="102"/>
      <c r="V37" s="21"/>
      <c r="W37" s="7"/>
      <c r="X37" s="21" t="str">
        <f>IFERROR(VLOOKUP($E37&amp;W37,'[1]Measurement Conversion'!$B:$G,6,FALSE)*V37,IF(W37="g",V37,""))</f>
        <v/>
      </c>
      <c r="Y37" s="54" t="str">
        <f>IFERROR(INDEX('Item Price Summary'!$O:$O,MATCH($D37,'Item Price Summary'!$G:$G,0))*X37,"")</f>
        <v/>
      </c>
      <c r="Z37" s="97"/>
      <c r="AA37" s="98"/>
      <c r="AB37" s="97"/>
      <c r="AC37" s="98"/>
    </row>
    <row r="38" spans="1:29" x14ac:dyDescent="0.3">
      <c r="A38">
        <f t="shared" si="2"/>
        <v>7</v>
      </c>
      <c r="B38" s="94"/>
      <c r="C38" s="94"/>
      <c r="D38" s="2" t="s">
        <v>151</v>
      </c>
      <c r="E38" s="2"/>
      <c r="F38" s="21"/>
      <c r="G38" s="7"/>
      <c r="H38" s="21" t="str">
        <f>IFERROR(VLOOKUP($E38&amp;G38,'[1]Measurement Conversion'!$B:$G,6,FALSE)*F38,IF(G38="g",F38,""))</f>
        <v/>
      </c>
      <c r="I38" s="54" t="str">
        <f>IFERROR(INDEX('Item Price Summary'!$O:$O,MATCH($D38,'Item Price Summary'!$G:$G,0))*H38,"")</f>
        <v/>
      </c>
      <c r="J38" s="100"/>
      <c r="K38" s="100"/>
      <c r="L38" s="100"/>
      <c r="M38" s="102"/>
      <c r="N38" s="21" t="str">
        <f>IFERROR(VLOOKUP($L38&amp;M38,'[1]Measurement Conversion'!$B:$G,6,FALSE),IF(M38="g",L38,""))</f>
        <v/>
      </c>
      <c r="O38" s="7"/>
      <c r="P38" s="21" t="str">
        <f>IFERROR(VLOOKUP($E38&amp;O38,'[1]Measurement Conversion'!$B:$G,6,FALSE)*N38,IF(O38="g",N38,""))</f>
        <v/>
      </c>
      <c r="Q38" s="54" t="str">
        <f>IFERROR(INDEX('Item Price Summary'!$O:$O,MATCH($D38,'Item Price Summary'!$G:$G,0))*P38,"")</f>
        <v/>
      </c>
      <c r="R38" s="101"/>
      <c r="S38" s="100"/>
      <c r="T38" s="101"/>
      <c r="U38" s="102"/>
      <c r="V38" s="21"/>
      <c r="W38" s="7"/>
      <c r="X38" s="21" t="str">
        <f>IFERROR(VLOOKUP($E38&amp;W38,'[1]Measurement Conversion'!$B:$G,6,FALSE)*V38,IF(W38="g",V38,""))</f>
        <v/>
      </c>
      <c r="Y38" s="54" t="str">
        <f>IFERROR(INDEX('Item Price Summary'!$O:$O,MATCH($D38,'Item Price Summary'!$G:$G,0))*X38,"")</f>
        <v/>
      </c>
      <c r="Z38" s="97"/>
      <c r="AA38" s="98"/>
      <c r="AB38" s="97"/>
      <c r="AC38" s="98"/>
    </row>
    <row r="39" spans="1:29" x14ac:dyDescent="0.3">
      <c r="A39">
        <f t="shared" si="2"/>
        <v>8</v>
      </c>
      <c r="B39" s="94"/>
      <c r="C39" s="94"/>
      <c r="D39" s="2" t="s">
        <v>151</v>
      </c>
      <c r="E39" s="2"/>
      <c r="F39" s="21"/>
      <c r="G39" s="7"/>
      <c r="H39" s="21" t="str">
        <f>IFERROR(VLOOKUP($E39&amp;G39,'[1]Measurement Conversion'!$B:$G,6,FALSE)*F39,IF(G39="g",F39,""))</f>
        <v/>
      </c>
      <c r="I39" s="54" t="str">
        <f>IFERROR(INDEX('Item Price Summary'!$O:$O,MATCH($D39,'Item Price Summary'!$G:$G,0))*H39,"")</f>
        <v/>
      </c>
      <c r="J39" s="100"/>
      <c r="K39" s="100"/>
      <c r="L39" s="100"/>
      <c r="M39" s="100"/>
      <c r="N39" s="21" t="str">
        <f>IFERROR(VLOOKUP($L39&amp;M39,'[1]Measurement Conversion'!$B:$G,6,FALSE),IF(M39="g",L39,""))</f>
        <v/>
      </c>
      <c r="O39" s="7"/>
      <c r="P39" s="21" t="str">
        <f>IFERROR(VLOOKUP($E39&amp;O39,'[1]Measurement Conversion'!$B:$G,6,FALSE)*N39,IF(O39="g",N39,""))</f>
        <v/>
      </c>
      <c r="Q39" s="54" t="str">
        <f>IFERROR(INDEX('Item Price Summary'!$O:$O,MATCH($D39,'Item Price Summary'!$G:$G,0))*P39,"")</f>
        <v/>
      </c>
      <c r="R39" s="101"/>
      <c r="S39" s="100"/>
      <c r="T39" s="101"/>
      <c r="U39" s="100"/>
      <c r="V39" s="21"/>
      <c r="W39" s="7"/>
      <c r="X39" s="21" t="str">
        <f>IFERROR(VLOOKUP($E39&amp;W39,'[1]Measurement Conversion'!$B:$G,6,FALSE)*V39,IF(W39="g",V39,""))</f>
        <v/>
      </c>
      <c r="Y39" s="54" t="str">
        <f>IFERROR(INDEX('Item Price Summary'!$O:$O,MATCH($D39,'Item Price Summary'!$G:$G,0))*X39,"")</f>
        <v/>
      </c>
      <c r="Z39" s="97"/>
      <c r="AA39" s="98"/>
      <c r="AB39" s="97"/>
      <c r="AC39" s="98"/>
    </row>
    <row r="40" spans="1:29" x14ac:dyDescent="0.3">
      <c r="A40">
        <f t="shared" si="2"/>
        <v>9</v>
      </c>
      <c r="B40" s="94"/>
      <c r="C40" s="94"/>
      <c r="D40" s="2" t="s">
        <v>151</v>
      </c>
      <c r="E40" s="2"/>
      <c r="F40" s="21"/>
      <c r="G40" s="7"/>
      <c r="H40" s="21" t="str">
        <f>IFERROR(VLOOKUP($E40&amp;G40,'[1]Measurement Conversion'!$B:$G,6,FALSE)*F40,IF(G40="g",F40,""))</f>
        <v/>
      </c>
      <c r="I40" s="54" t="str">
        <f>IFERROR(INDEX('Item Price Summary'!$O:$O,MATCH($D40,'Item Price Summary'!$G:$G,0))*H40,"")</f>
        <v/>
      </c>
      <c r="J40" s="100"/>
      <c r="K40" s="100"/>
      <c r="L40" s="100"/>
      <c r="M40" s="100"/>
      <c r="N40" s="21" t="str">
        <f>IFERROR(VLOOKUP($L40&amp;M40,'[1]Measurement Conversion'!$B:$G,6,FALSE),IF(M40="g",L40,""))</f>
        <v/>
      </c>
      <c r="O40" s="7"/>
      <c r="P40" s="21" t="str">
        <f>IFERROR(VLOOKUP($E40&amp;O40,'[1]Measurement Conversion'!$B:$G,6,FALSE)*N40,IF(O40="g",N40,""))</f>
        <v/>
      </c>
      <c r="Q40" s="54" t="str">
        <f>IFERROR(INDEX('Item Price Summary'!$O:$O,MATCH($D40,'Item Price Summary'!$G:$G,0))*P40,"")</f>
        <v/>
      </c>
      <c r="R40" s="101"/>
      <c r="S40" s="100"/>
      <c r="T40" s="101"/>
      <c r="U40" s="100"/>
      <c r="V40" s="21"/>
      <c r="W40" s="7"/>
      <c r="X40" s="21" t="str">
        <f>IFERROR(VLOOKUP($E40&amp;W40,'[1]Measurement Conversion'!$B:$G,6,FALSE)*V40,IF(W40="g",V40,""))</f>
        <v/>
      </c>
      <c r="Y40" s="54" t="str">
        <f>IFERROR(INDEX('Item Price Summary'!$O:$O,MATCH($D40,'Item Price Summary'!$G:$G,0))*X40,"")</f>
        <v/>
      </c>
      <c r="Z40" s="97"/>
      <c r="AA40" s="98"/>
      <c r="AB40" s="97"/>
      <c r="AC40" s="98"/>
    </row>
    <row r="41" spans="1:29" x14ac:dyDescent="0.3">
      <c r="A41">
        <f t="shared" si="2"/>
        <v>10</v>
      </c>
      <c r="B41" s="94"/>
      <c r="C41" s="94"/>
      <c r="D41" s="2" t="s">
        <v>92</v>
      </c>
      <c r="E41" s="2"/>
      <c r="F41" s="21"/>
      <c r="G41" s="7"/>
      <c r="H41" s="21" t="str">
        <f>IFERROR(VLOOKUP($E41&amp;G41,'[1]Measurement Conversion'!$B:$G,6,FALSE)*F41,IF(G41="g",F41,""))</f>
        <v/>
      </c>
      <c r="I41" s="54" t="str">
        <f>IFERROR(INDEX('Item Price Summary'!$O:$O,MATCH($D41,'Item Price Summary'!$G:$G,0))*H41,"")</f>
        <v/>
      </c>
      <c r="J41" s="100"/>
      <c r="K41" s="100"/>
      <c r="L41" s="100"/>
      <c r="M41" s="100"/>
      <c r="N41" s="21"/>
      <c r="O41" s="7"/>
      <c r="P41" s="21" t="str">
        <f>IFERROR(VLOOKUP($E41&amp;O41,'[1]Measurement Conversion'!$B:$G,6,FALSE)*N41,IF(O41="g",N41,""))</f>
        <v/>
      </c>
      <c r="Q41" s="54" t="str">
        <f>IFERROR(INDEX('Item Price Summary'!$O:$O,MATCH($D41,'Item Price Summary'!$G:$G,0))*P41,"")</f>
        <v/>
      </c>
      <c r="R41" s="101"/>
      <c r="S41" s="100"/>
      <c r="T41" s="101"/>
      <c r="U41" s="100"/>
      <c r="V41" s="21"/>
      <c r="W41" s="7"/>
      <c r="X41" s="21" t="str">
        <f>IFERROR(VLOOKUP($E41&amp;W41,'[1]Measurement Conversion'!$B:$G,6,FALSE)*V41,IF(W41="g",V41,""))</f>
        <v/>
      </c>
      <c r="Y41" s="54" t="str">
        <f>IFERROR(INDEX('Item Price Summary'!$O:$O,MATCH($D41,'Item Price Summary'!$G:$G,0))*X41,"")</f>
        <v/>
      </c>
      <c r="Z41" s="97"/>
      <c r="AA41" s="98"/>
      <c r="AB41" s="97"/>
      <c r="AC41" s="98"/>
    </row>
    <row r="42" spans="1:29" x14ac:dyDescent="0.3">
      <c r="A42">
        <v>1</v>
      </c>
      <c r="B42" s="94"/>
      <c r="C42" s="94" t="s">
        <v>107</v>
      </c>
      <c r="D42" s="2" t="s">
        <v>196</v>
      </c>
      <c r="E42" s="22" t="s">
        <v>30</v>
      </c>
      <c r="F42" s="21">
        <v>1</v>
      </c>
      <c r="G42" s="7" t="s">
        <v>29</v>
      </c>
      <c r="H42" s="21">
        <f>IFERROR(VLOOKUP($E42&amp;G42,'[1]Measurement Conversion'!$B:$G,6,FALSE)*F42,IF(G42="g",F42,""))</f>
        <v>1</v>
      </c>
      <c r="I42" s="54">
        <f>IFERROR(INDEX('Item Price Summary'!$O:$O,MATCH($D42,'Item Price Summary'!$G:$G,0))*H42,"")</f>
        <v>0.51591980000000004</v>
      </c>
      <c r="J42" s="99">
        <f>SUM(I42:I51)</f>
        <v>0.95816980000000007</v>
      </c>
      <c r="K42" s="98">
        <f>J42/$G$4</f>
        <v>0.17453001821493624</v>
      </c>
      <c r="L42" s="99">
        <f>SUM(I42:I51)+$H$4</f>
        <v>1.2787610391666666</v>
      </c>
      <c r="M42" s="103">
        <f>L42/$G$4</f>
        <v>0.23292550804493015</v>
      </c>
      <c r="N42" s="21">
        <v>1</v>
      </c>
      <c r="O42" s="7" t="s">
        <v>29</v>
      </c>
      <c r="P42" s="21">
        <f>IFERROR(VLOOKUP($E42&amp;O42,'[1]Measurement Conversion'!$B:$G,6,FALSE)*N42,IF(O42="g",N42,""))</f>
        <v>1</v>
      </c>
      <c r="Q42" s="54">
        <f>IFERROR(INDEX('Item Price Summary'!$O:$O,MATCH($D42,'Item Price Summary'!$G:$G,0))*P42,"")</f>
        <v>0.51591980000000004</v>
      </c>
      <c r="R42" s="97">
        <f>SUM(Q42:Q51)</f>
        <v>1.1429198</v>
      </c>
      <c r="S42" s="98">
        <f>R42/$G$5</f>
        <v>0.17610474576271187</v>
      </c>
      <c r="T42" s="97">
        <f>SUM(Q42:Q51)+$H$5</f>
        <v>1.5410275716666666</v>
      </c>
      <c r="U42" s="103">
        <f>T42/$G$5</f>
        <v>0.23744646712891626</v>
      </c>
      <c r="V42" s="21">
        <v>1</v>
      </c>
      <c r="W42" s="7" t="s">
        <v>29</v>
      </c>
      <c r="X42" s="21">
        <f>IFERROR(VLOOKUP($E42&amp;W42,'[1]Measurement Conversion'!$B:$G,6,FALSE)*V42,IF(W42="g",V42,""))</f>
        <v>1</v>
      </c>
      <c r="Y42" s="54">
        <f>IFERROR(INDEX('Item Price Summary'!$O:$O,MATCH($D42,'Item Price Summary'!$G:$G,0))*X42,"")</f>
        <v>0.51591980000000004</v>
      </c>
      <c r="Z42" s="97">
        <f>SUM(Y42:Y51)</f>
        <v>1.4564197999999999</v>
      </c>
      <c r="AA42" s="98">
        <f>Z42/$G$6</f>
        <v>0.19444857142857142</v>
      </c>
      <c r="AB42" s="97">
        <f>SUM(Y42:Y51)+$H$6</f>
        <v>1.8615364666666667</v>
      </c>
      <c r="AC42" s="98">
        <f>AB42/$G$6</f>
        <v>0.24853624388072987</v>
      </c>
    </row>
    <row r="43" spans="1:29" x14ac:dyDescent="0.3">
      <c r="A43">
        <f>A42+1</f>
        <v>2</v>
      </c>
      <c r="B43" s="94"/>
      <c r="C43" s="94"/>
      <c r="D43" s="2" t="s">
        <v>71</v>
      </c>
      <c r="E43" s="22" t="s">
        <v>71</v>
      </c>
      <c r="F43" s="21">
        <f>15-5</f>
        <v>10</v>
      </c>
      <c r="G43" s="7" t="s">
        <v>26</v>
      </c>
      <c r="H43" s="21">
        <f>IFERROR(VLOOKUP($E43&amp;G43,'[1]Measurement Conversion'!$B:$G,6,FALSE)*F43,IF(G43="g",F43,""))</f>
        <v>16</v>
      </c>
      <c r="I43" s="54">
        <f>IFERROR(INDEX('Item Price Summary'!$O:$O,MATCH($D43,'Item Price Summary'!$G:$G,0))*H43,"")</f>
        <v>5.6000000000000001E-2</v>
      </c>
      <c r="J43" s="100"/>
      <c r="K43" s="98"/>
      <c r="L43" s="100"/>
      <c r="M43" s="103"/>
      <c r="N43" s="21">
        <f>25-5</f>
        <v>20</v>
      </c>
      <c r="O43" s="7" t="s">
        <v>26</v>
      </c>
      <c r="P43" s="21">
        <f>IFERROR(VLOOKUP($E43&amp;O43,'[1]Measurement Conversion'!$B:$G,6,FALSE)*N43,IF(O43="g",N43,""))</f>
        <v>32</v>
      </c>
      <c r="Q43" s="54">
        <f>IFERROR(INDEX('Item Price Summary'!$O:$O,MATCH($D43,'Item Price Summary'!$G:$G,0))*P43,"")</f>
        <v>0.112</v>
      </c>
      <c r="R43" s="97"/>
      <c r="S43" s="98"/>
      <c r="T43" s="97"/>
      <c r="U43" s="103"/>
      <c r="V43" s="21">
        <f>35-5</f>
        <v>30</v>
      </c>
      <c r="W43" s="7" t="s">
        <v>26</v>
      </c>
      <c r="X43" s="21">
        <f>IFERROR(VLOOKUP($E43&amp;W43,'[1]Measurement Conversion'!$B:$G,6,FALSE)*V43,IF(W43="g",V43,""))</f>
        <v>48</v>
      </c>
      <c r="Y43" s="54">
        <f>IFERROR(INDEX('Item Price Summary'!$O:$O,MATCH($D43,'Item Price Summary'!$G:$G,0))*X43,"")</f>
        <v>0.16800000000000001</v>
      </c>
      <c r="Z43" s="97"/>
      <c r="AA43" s="98"/>
      <c r="AB43" s="97"/>
      <c r="AC43" s="98"/>
    </row>
    <row r="44" spans="1:29" x14ac:dyDescent="0.3">
      <c r="A44">
        <f t="shared" ref="A44:A51" si="3">A43+1</f>
        <v>3</v>
      </c>
      <c r="B44" s="94"/>
      <c r="C44" s="94"/>
      <c r="D44" s="2" t="s">
        <v>28</v>
      </c>
      <c r="E44" s="22" t="s">
        <v>72</v>
      </c>
      <c r="F44" s="21">
        <f>2+1</f>
        <v>3</v>
      </c>
      <c r="G44" s="7" t="s">
        <v>37</v>
      </c>
      <c r="H44" s="21">
        <f>IFERROR(VLOOKUP($E44&amp;G44,'[1]Measurement Conversion'!$B:$G,6,FALSE)*F44,IF(G44="g",F44,""))</f>
        <v>75</v>
      </c>
      <c r="I44" s="54">
        <f>IFERROR(INDEX('Item Price Summary'!$O:$O,MATCH($D44,'Item Price Summary'!$G:$G,0))*H44,"")</f>
        <v>0.38624999999999998</v>
      </c>
      <c r="J44" s="100"/>
      <c r="K44" s="98"/>
      <c r="L44" s="100"/>
      <c r="M44" s="103"/>
      <c r="N44" s="21">
        <f>3+1</f>
        <v>4</v>
      </c>
      <c r="O44" s="7" t="s">
        <v>37</v>
      </c>
      <c r="P44" s="21">
        <f>IFERROR(VLOOKUP($E44&amp;O44,'[1]Measurement Conversion'!$B:$G,6,FALSE)*N44,IF(O44="g",N44,""))</f>
        <v>100</v>
      </c>
      <c r="Q44" s="54">
        <f>IFERROR(INDEX('Item Price Summary'!$O:$O,MATCH($D44,'Item Price Summary'!$G:$G,0))*P44,"")</f>
        <v>0.51500000000000001</v>
      </c>
      <c r="R44" s="97"/>
      <c r="S44" s="98"/>
      <c r="T44" s="97"/>
      <c r="U44" s="103"/>
      <c r="V44" s="21">
        <f>4+2</f>
        <v>6</v>
      </c>
      <c r="W44" s="7" t="s">
        <v>37</v>
      </c>
      <c r="X44" s="21">
        <f>IFERROR(VLOOKUP($E44&amp;W44,'[1]Measurement Conversion'!$B:$G,6,FALSE)*V44,IF(W44="g",V44,""))</f>
        <v>150</v>
      </c>
      <c r="Y44" s="54">
        <f>IFERROR(INDEX('Item Price Summary'!$O:$O,MATCH($D44,'Item Price Summary'!$G:$G,0))*X44,"")</f>
        <v>0.77249999999999996</v>
      </c>
      <c r="Z44" s="97"/>
      <c r="AA44" s="98"/>
      <c r="AB44" s="97"/>
      <c r="AC44" s="98"/>
    </row>
    <row r="45" spans="1:29" x14ac:dyDescent="0.3">
      <c r="A45">
        <f t="shared" si="3"/>
        <v>4</v>
      </c>
      <c r="B45" s="94"/>
      <c r="C45" s="94"/>
      <c r="D45" s="2" t="s">
        <v>27</v>
      </c>
      <c r="E45" s="22" t="s">
        <v>27</v>
      </c>
      <c r="F45" s="21">
        <v>700</v>
      </c>
      <c r="G45" s="7" t="s">
        <v>26</v>
      </c>
      <c r="H45" s="21">
        <f>IFERROR(VLOOKUP($E45&amp;G45,'[1]Measurement Conversion'!$B:$G,6,FALSE)*F45,IF(G45="g",F45,""))</f>
        <v>355.04699999999997</v>
      </c>
      <c r="I45" s="54">
        <f>IFERROR(INDEX('Item Price Summary'!$O:$O,MATCH($D45,'Item Price Summary'!$G:$G,0))*H45,"")</f>
        <v>0</v>
      </c>
      <c r="J45" s="100"/>
      <c r="K45" s="98"/>
      <c r="L45" s="100"/>
      <c r="M45" s="103"/>
      <c r="N45" s="21">
        <v>800</v>
      </c>
      <c r="O45" s="7" t="s">
        <v>26</v>
      </c>
      <c r="P45" s="21">
        <f>IFERROR(VLOOKUP($E45&amp;O45,'[1]Measurement Conversion'!$B:$G,6,FALSE)*N45,IF(O45="g",N45,""))</f>
        <v>405.76799999999997</v>
      </c>
      <c r="Q45" s="54">
        <f>IFERROR(INDEX('Item Price Summary'!$O:$O,MATCH($D45,'Item Price Summary'!$G:$G,0))*P45,"")</f>
        <v>0</v>
      </c>
      <c r="R45" s="97"/>
      <c r="S45" s="98"/>
      <c r="T45" s="97"/>
      <c r="U45" s="103"/>
      <c r="V45" s="21">
        <v>1000</v>
      </c>
      <c r="W45" s="7" t="s">
        <v>26</v>
      </c>
      <c r="X45" s="21">
        <f>IFERROR(VLOOKUP($E45&amp;W45,'[1]Measurement Conversion'!$B:$G,6,FALSE)*V45,IF(W45="g",V45,""))</f>
        <v>507.20999999999992</v>
      </c>
      <c r="Y45" s="54">
        <f>IFERROR(INDEX('Item Price Summary'!$O:$O,MATCH($D45,'Item Price Summary'!$G:$G,0))*X45,"")</f>
        <v>0</v>
      </c>
      <c r="Z45" s="97"/>
      <c r="AA45" s="98"/>
      <c r="AB45" s="97"/>
      <c r="AC45" s="98"/>
    </row>
    <row r="46" spans="1:29" x14ac:dyDescent="0.3">
      <c r="A46">
        <f t="shared" si="3"/>
        <v>5</v>
      </c>
      <c r="B46" s="94"/>
      <c r="C46" s="94"/>
      <c r="D46" s="2" t="s">
        <v>151</v>
      </c>
      <c r="E46" s="2"/>
      <c r="F46" s="21"/>
      <c r="G46" s="7"/>
      <c r="H46" s="21" t="str">
        <f>IFERROR(VLOOKUP($E46&amp;G46,'[1]Measurement Conversion'!$B:$G,6,FALSE)*F46,IF(G46="g",F46,""))</f>
        <v/>
      </c>
      <c r="I46" s="54" t="str">
        <f>IFERROR(INDEX('Item Price Summary'!$O:$O,MATCH($D46,'Item Price Summary'!$G:$G,0))*H46,"")</f>
        <v/>
      </c>
      <c r="J46" s="100"/>
      <c r="K46" s="98"/>
      <c r="L46" s="100"/>
      <c r="M46" s="103"/>
      <c r="N46" s="21"/>
      <c r="O46" s="7"/>
      <c r="P46" s="21" t="str">
        <f>IFERROR(VLOOKUP($E46&amp;O46,'[1]Measurement Conversion'!$B:$G,6,FALSE)*N46,IF(O46="g",N46,""))</f>
        <v/>
      </c>
      <c r="Q46" s="54" t="str">
        <f>IFERROR(INDEX('Item Price Summary'!$O:$O,MATCH($D46,'Item Price Summary'!$G:$G,0))*P46,"")</f>
        <v/>
      </c>
      <c r="R46" s="97"/>
      <c r="S46" s="98"/>
      <c r="T46" s="97"/>
      <c r="U46" s="103"/>
      <c r="V46" s="21"/>
      <c r="W46" s="7"/>
      <c r="X46" s="21" t="str">
        <f>IFERROR(VLOOKUP($E46&amp;W46,'[1]Measurement Conversion'!$B:$G,6,FALSE)*V46,IF(W46="g",V46,""))</f>
        <v/>
      </c>
      <c r="Y46" s="54" t="str">
        <f>IFERROR(INDEX('Item Price Summary'!$O:$O,MATCH($D46,'Item Price Summary'!$G:$G,0))*X46,"")</f>
        <v/>
      </c>
      <c r="Z46" s="97"/>
      <c r="AA46" s="98"/>
      <c r="AB46" s="97"/>
      <c r="AC46" s="98"/>
    </row>
    <row r="47" spans="1:29" x14ac:dyDescent="0.3">
      <c r="A47">
        <f t="shared" si="3"/>
        <v>6</v>
      </c>
      <c r="B47" s="94"/>
      <c r="C47" s="94"/>
      <c r="D47" s="2" t="s">
        <v>151</v>
      </c>
      <c r="E47" s="2"/>
      <c r="F47" s="21"/>
      <c r="G47" s="7"/>
      <c r="H47" s="21" t="str">
        <f>IFERROR(VLOOKUP($E47&amp;G47,'[1]Measurement Conversion'!$B:$G,6,FALSE)*F47,IF(G47="g",F47,""))</f>
        <v/>
      </c>
      <c r="I47" s="54" t="str">
        <f>IFERROR(INDEX('Item Price Summary'!$O:$O,MATCH($D47,'Item Price Summary'!$G:$G,0))*H47,"")</f>
        <v/>
      </c>
      <c r="J47" s="100"/>
      <c r="K47" s="98"/>
      <c r="L47" s="100"/>
      <c r="M47" s="103"/>
      <c r="N47" s="21"/>
      <c r="O47" s="7"/>
      <c r="P47" s="21" t="str">
        <f>IFERROR(VLOOKUP($E47&amp;O47,'[1]Measurement Conversion'!$B:$G,6,FALSE)*N47,IF(O47="g",N47,""))</f>
        <v/>
      </c>
      <c r="Q47" s="54" t="str">
        <f>IFERROR(INDEX('Item Price Summary'!$O:$O,MATCH($D47,'Item Price Summary'!$G:$G,0))*P47,"")</f>
        <v/>
      </c>
      <c r="R47" s="97"/>
      <c r="S47" s="98"/>
      <c r="T47" s="97"/>
      <c r="U47" s="103"/>
      <c r="V47" s="21"/>
      <c r="W47" s="7"/>
      <c r="X47" s="21" t="str">
        <f>IFERROR(VLOOKUP($E47&amp;W47,'[1]Measurement Conversion'!$B:$G,6,FALSE)*V47,IF(W47="g",V47,""))</f>
        <v/>
      </c>
      <c r="Y47" s="54" t="str">
        <f>IFERROR(INDEX('Item Price Summary'!$O:$O,MATCH($D47,'Item Price Summary'!$G:$G,0))*X47,"")</f>
        <v/>
      </c>
      <c r="Z47" s="97"/>
      <c r="AA47" s="98"/>
      <c r="AB47" s="97"/>
      <c r="AC47" s="98"/>
    </row>
    <row r="48" spans="1:29" x14ac:dyDescent="0.3">
      <c r="A48">
        <f t="shared" si="3"/>
        <v>7</v>
      </c>
      <c r="B48" s="94"/>
      <c r="C48" s="94"/>
      <c r="D48" s="2" t="s">
        <v>151</v>
      </c>
      <c r="E48" s="2"/>
      <c r="F48" s="21"/>
      <c r="G48" s="7"/>
      <c r="H48" s="21" t="str">
        <f>IFERROR(VLOOKUP($E48&amp;G48,'[1]Measurement Conversion'!$B:$G,6,FALSE)*F48,IF(G48="g",F48,""))</f>
        <v/>
      </c>
      <c r="I48" s="54" t="str">
        <f>IFERROR(INDEX('Item Price Summary'!$O:$O,MATCH($D48,'Item Price Summary'!$G:$G,0))*H48,"")</f>
        <v/>
      </c>
      <c r="J48" s="100"/>
      <c r="K48" s="98"/>
      <c r="L48" s="100"/>
      <c r="M48" s="103"/>
      <c r="N48" s="21"/>
      <c r="O48" s="7"/>
      <c r="P48" s="21" t="str">
        <f>IFERROR(VLOOKUP($E48&amp;O48,'[1]Measurement Conversion'!$B:$G,6,FALSE)*N48,IF(O48="g",N48,""))</f>
        <v/>
      </c>
      <c r="Q48" s="54" t="str">
        <f>IFERROR(INDEX('Item Price Summary'!$O:$O,MATCH($D48,'Item Price Summary'!$G:$G,0))*P48,"")</f>
        <v/>
      </c>
      <c r="R48" s="97"/>
      <c r="S48" s="98"/>
      <c r="T48" s="97"/>
      <c r="U48" s="103"/>
      <c r="V48" s="21"/>
      <c r="W48" s="7"/>
      <c r="X48" s="21" t="str">
        <f>IFERROR(VLOOKUP($E48&amp;W48,'[1]Measurement Conversion'!$B:$G,6,FALSE)*V48,IF(W48="g",V48,""))</f>
        <v/>
      </c>
      <c r="Y48" s="54" t="str">
        <f>IFERROR(INDEX('Item Price Summary'!$O:$O,MATCH($D48,'Item Price Summary'!$G:$G,0))*X48,"")</f>
        <v/>
      </c>
      <c r="Z48" s="97"/>
      <c r="AA48" s="98"/>
      <c r="AB48" s="97"/>
      <c r="AC48" s="98"/>
    </row>
    <row r="49" spans="1:29" x14ac:dyDescent="0.3">
      <c r="A49">
        <f t="shared" si="3"/>
        <v>8</v>
      </c>
      <c r="B49" s="94"/>
      <c r="C49" s="94"/>
      <c r="D49" s="2" t="s">
        <v>151</v>
      </c>
      <c r="E49" s="2"/>
      <c r="F49" s="21"/>
      <c r="G49" s="7"/>
      <c r="H49" s="21" t="str">
        <f>IFERROR(VLOOKUP($E49&amp;G49,'[1]Measurement Conversion'!$B:$G,6,FALSE)*F49,IF(G49="g",F49,""))</f>
        <v/>
      </c>
      <c r="I49" s="54" t="str">
        <f>IFERROR(INDEX('Item Price Summary'!$O:$O,MATCH($D49,'Item Price Summary'!$G:$G,0))*H49,"")</f>
        <v/>
      </c>
      <c r="J49" s="100"/>
      <c r="K49" s="98"/>
      <c r="L49" s="100"/>
      <c r="M49" s="98"/>
      <c r="N49" s="21"/>
      <c r="O49" s="7"/>
      <c r="P49" s="21" t="str">
        <f>IFERROR(VLOOKUP($E49&amp;O49,'[1]Measurement Conversion'!$B:$G,6,FALSE)*N49,IF(O49="g",N49,""))</f>
        <v/>
      </c>
      <c r="Q49" s="54" t="str">
        <f>IFERROR(INDEX('Item Price Summary'!$O:$O,MATCH($D49,'Item Price Summary'!$G:$G,0))*P49,"")</f>
        <v/>
      </c>
      <c r="R49" s="97"/>
      <c r="S49" s="98"/>
      <c r="T49" s="97"/>
      <c r="U49" s="98"/>
      <c r="V49" s="21"/>
      <c r="W49" s="7"/>
      <c r="X49" s="21" t="str">
        <f>IFERROR(VLOOKUP($E49&amp;W49,'[1]Measurement Conversion'!$B:$G,6,FALSE)*V49,IF(W49="g",V49,""))</f>
        <v/>
      </c>
      <c r="Y49" s="54" t="str">
        <f>IFERROR(INDEX('Item Price Summary'!$O:$O,MATCH($D49,'Item Price Summary'!$G:$G,0))*X49,"")</f>
        <v/>
      </c>
      <c r="Z49" s="97"/>
      <c r="AA49" s="98"/>
      <c r="AB49" s="97"/>
      <c r="AC49" s="98"/>
    </row>
    <row r="50" spans="1:29" x14ac:dyDescent="0.3">
      <c r="A50">
        <f t="shared" si="3"/>
        <v>9</v>
      </c>
      <c r="B50" s="94"/>
      <c r="C50" s="94"/>
      <c r="D50" s="2" t="s">
        <v>151</v>
      </c>
      <c r="E50" s="2"/>
      <c r="F50" s="21"/>
      <c r="G50" s="7"/>
      <c r="H50" s="21" t="str">
        <f>IFERROR(VLOOKUP($E50&amp;G50,'[1]Measurement Conversion'!$B:$G,6,FALSE)*F50,IF(G50="g",F50,""))</f>
        <v/>
      </c>
      <c r="I50" s="54" t="str">
        <f>IFERROR(INDEX('Item Price Summary'!$O:$O,MATCH($D50,'Item Price Summary'!$G:$G,0))*H50,"")</f>
        <v/>
      </c>
      <c r="J50" s="100"/>
      <c r="K50" s="98"/>
      <c r="L50" s="100"/>
      <c r="M50" s="98"/>
      <c r="N50" s="21"/>
      <c r="O50" s="7"/>
      <c r="P50" s="21" t="str">
        <f>IFERROR(VLOOKUP($E50&amp;O50,'[1]Measurement Conversion'!$B:$G,6,FALSE)*N50,IF(O50="g",N50,""))</f>
        <v/>
      </c>
      <c r="Q50" s="54" t="str">
        <f>IFERROR(INDEX('Item Price Summary'!$O:$O,MATCH($D50,'Item Price Summary'!$G:$G,0))*P50,"")</f>
        <v/>
      </c>
      <c r="R50" s="97"/>
      <c r="S50" s="98"/>
      <c r="T50" s="97"/>
      <c r="U50" s="98"/>
      <c r="V50" s="21"/>
      <c r="W50" s="7"/>
      <c r="X50" s="21" t="str">
        <f>IFERROR(VLOOKUP($E50&amp;W50,'[1]Measurement Conversion'!$B:$G,6,FALSE)*V50,IF(W50="g",V50,""))</f>
        <v/>
      </c>
      <c r="Y50" s="54" t="str">
        <f>IFERROR(INDEX('Item Price Summary'!$O:$O,MATCH($D50,'Item Price Summary'!$G:$G,0))*X50,"")</f>
        <v/>
      </c>
      <c r="Z50" s="97"/>
      <c r="AA50" s="98"/>
      <c r="AB50" s="97"/>
      <c r="AC50" s="98"/>
    </row>
    <row r="51" spans="1:29" x14ac:dyDescent="0.3">
      <c r="A51">
        <f t="shared" si="3"/>
        <v>10</v>
      </c>
      <c r="B51" s="94"/>
      <c r="C51" s="94"/>
      <c r="D51" s="2" t="s">
        <v>92</v>
      </c>
      <c r="E51" s="2"/>
      <c r="F51" s="21"/>
      <c r="G51" s="7"/>
      <c r="H51" s="21" t="str">
        <f>IFERROR(VLOOKUP($E51&amp;G51,'[1]Measurement Conversion'!$B:$G,6,FALSE)*F51,IF(G51="g",F51,""))</f>
        <v/>
      </c>
      <c r="I51" s="54" t="str">
        <f>IFERROR(INDEX('Item Price Summary'!$O:$O,MATCH($D51,'Item Price Summary'!$G:$G,0))*H51,"")</f>
        <v/>
      </c>
      <c r="J51" s="100"/>
      <c r="K51" s="98"/>
      <c r="L51" s="100"/>
      <c r="M51" s="98"/>
      <c r="N51" s="21"/>
      <c r="O51" s="7"/>
      <c r="P51" s="21" t="str">
        <f>IFERROR(VLOOKUP($E51&amp;O51,'[1]Measurement Conversion'!$B:$G,6,FALSE)*N51,IF(O51="g",N51,""))</f>
        <v/>
      </c>
      <c r="Q51" s="54" t="str">
        <f>IFERROR(INDEX('Item Price Summary'!$O:$O,MATCH($D51,'Item Price Summary'!$G:$G,0))*P51,"")</f>
        <v/>
      </c>
      <c r="R51" s="97"/>
      <c r="S51" s="98"/>
      <c r="T51" s="97"/>
      <c r="U51" s="98"/>
      <c r="V51" s="21"/>
      <c r="W51" s="7"/>
      <c r="X51" s="21" t="str">
        <f>IFERROR(VLOOKUP($E51&amp;W51,'[1]Measurement Conversion'!$B:$G,6,FALSE)*V51,IF(W51="g",V51,""))</f>
        <v/>
      </c>
      <c r="Y51" s="54" t="str">
        <f>IFERROR(INDEX('Item Price Summary'!$O:$O,MATCH($D51,'Item Price Summary'!$G:$G,0))*X51,"")</f>
        <v/>
      </c>
      <c r="Z51" s="97"/>
      <c r="AA51" s="98"/>
      <c r="AB51" s="97"/>
      <c r="AC51" s="98"/>
    </row>
    <row r="52" spans="1:29" x14ac:dyDescent="0.3">
      <c r="A52">
        <v>1</v>
      </c>
      <c r="B52" s="94"/>
      <c r="C52" s="95" t="s">
        <v>158</v>
      </c>
      <c r="D52" s="2" t="s">
        <v>196</v>
      </c>
      <c r="E52" s="2" t="s">
        <v>30</v>
      </c>
      <c r="F52" s="21">
        <v>1</v>
      </c>
      <c r="G52" s="7" t="s">
        <v>29</v>
      </c>
      <c r="H52" s="21">
        <f>IFERROR(VLOOKUP($E52&amp;G52,'[1]Measurement Conversion'!$B:$G,6,FALSE)*F52,IF(G52="g",F52,""))</f>
        <v>1</v>
      </c>
      <c r="I52" s="54">
        <f>IFERROR(INDEX('Item Price Summary'!$O:$O,MATCH($D52,'Item Price Summary'!$G:$G,0))*H52,"")</f>
        <v>0.51591980000000004</v>
      </c>
      <c r="J52" s="99">
        <f>SUM(I52:I61)</f>
        <v>0.97061265714285716</v>
      </c>
      <c r="K52" s="98">
        <f>J52/$G$4</f>
        <v>0.17679647671090293</v>
      </c>
      <c r="L52" s="99">
        <f>SUM(I52:I61)+$H$4</f>
        <v>1.2912038963095238</v>
      </c>
      <c r="M52" s="98">
        <f>L52/$G$4</f>
        <v>0.23519196654089686</v>
      </c>
      <c r="N52" s="21">
        <v>1</v>
      </c>
      <c r="O52" s="7" t="s">
        <v>29</v>
      </c>
      <c r="P52" s="21">
        <f>IFERROR(VLOOKUP($E52&amp;O52,'[1]Measurement Conversion'!$B:$G,6,FALSE)*N52,IF(O52="g",N52,""))</f>
        <v>1</v>
      </c>
      <c r="Q52" s="54">
        <f>IFERROR(INDEX('Item Price Summary'!$O:$O,MATCH($D52,'Item Price Summary'!$G:$G,0))*P52,"")</f>
        <v>0.51591980000000004</v>
      </c>
      <c r="R52" s="101">
        <f>SUM(Q52:Q61)</f>
        <v>1.1919769428571432</v>
      </c>
      <c r="S52" s="100">
        <f>R52/$G$5</f>
        <v>0.18366362755888183</v>
      </c>
      <c r="T52" s="101">
        <f>SUM(Q52:Q61)+$H$5</f>
        <v>1.59008471452381</v>
      </c>
      <c r="U52" s="100">
        <f>T52/$G$5</f>
        <v>0.24500534892508627</v>
      </c>
      <c r="V52" s="21">
        <v>1</v>
      </c>
      <c r="W52" s="7" t="s">
        <v>29</v>
      </c>
      <c r="X52" s="21">
        <f>IFERROR(VLOOKUP($E52&amp;W52,'[1]Measurement Conversion'!$B:$G,6,FALSE)*V52,IF(W52="g",V52,""))</f>
        <v>1</v>
      </c>
      <c r="Y52" s="54">
        <f>IFERROR(INDEX('Item Price Summary'!$O:$O,MATCH($D52,'Item Price Summary'!$G:$G,0))*X52,"")</f>
        <v>0.51591980000000004</v>
      </c>
      <c r="Z52" s="97">
        <f>SUM(Y52:Y61)</f>
        <v>1.4133412285714286</v>
      </c>
      <c r="AA52" s="98">
        <f>Z52/$G$6</f>
        <v>0.18869709326721343</v>
      </c>
      <c r="AB52" s="97">
        <f>SUM(Y52:Y61)+$H$6</f>
        <v>1.8184578952380952</v>
      </c>
      <c r="AC52" s="98">
        <f>AB52/$G$6</f>
        <v>0.24278476571937185</v>
      </c>
    </row>
    <row r="53" spans="1:29" x14ac:dyDescent="0.3">
      <c r="A53">
        <f>A52+1</f>
        <v>2</v>
      </c>
      <c r="B53" s="94"/>
      <c r="C53" s="95"/>
      <c r="D53" s="2" t="s">
        <v>28</v>
      </c>
      <c r="E53" s="2" t="s">
        <v>72</v>
      </c>
      <c r="F53" s="21">
        <v>1</v>
      </c>
      <c r="G53" s="7" t="s">
        <v>37</v>
      </c>
      <c r="H53" s="21">
        <f>IFERROR(VLOOKUP($E53&amp;G53,'[1]Measurement Conversion'!$B:$G,6,FALSE)*F53,IF(G53="g",F53,""))</f>
        <v>25</v>
      </c>
      <c r="I53" s="54">
        <f>IFERROR(INDEX('Item Price Summary'!$O:$O,MATCH($D53,'Item Price Summary'!$G:$G,0))*H53,"")</f>
        <v>0.12875</v>
      </c>
      <c r="J53" s="100"/>
      <c r="K53" s="98"/>
      <c r="L53" s="100"/>
      <c r="M53" s="98"/>
      <c r="N53" s="21">
        <v>2</v>
      </c>
      <c r="O53" s="7" t="s">
        <v>37</v>
      </c>
      <c r="P53" s="21">
        <f>IFERROR(VLOOKUP($E53&amp;O53,'[1]Measurement Conversion'!$B:$G,6,FALSE)*N53,IF(O53="g",N53,""))</f>
        <v>50</v>
      </c>
      <c r="Q53" s="54">
        <f>IFERROR(INDEX('Item Price Summary'!$O:$O,MATCH($D53,'Item Price Summary'!$G:$G,0))*P53,"")</f>
        <v>0.25750000000000001</v>
      </c>
      <c r="R53" s="101"/>
      <c r="S53" s="100"/>
      <c r="T53" s="101"/>
      <c r="U53" s="100"/>
      <c r="V53" s="21">
        <v>3</v>
      </c>
      <c r="W53" s="7" t="s">
        <v>37</v>
      </c>
      <c r="X53" s="21">
        <f>IFERROR(VLOOKUP($E53&amp;W53,'[1]Measurement Conversion'!$B:$G,6,FALSE)*V53,IF(W53="g",V53,""))</f>
        <v>75</v>
      </c>
      <c r="Y53" s="54">
        <f>IFERROR(INDEX('Item Price Summary'!$O:$O,MATCH($D53,'Item Price Summary'!$G:$G,0))*X53,"")</f>
        <v>0.38624999999999998</v>
      </c>
      <c r="Z53" s="97"/>
      <c r="AA53" s="98"/>
      <c r="AB53" s="97"/>
      <c r="AC53" s="98"/>
    </row>
    <row r="54" spans="1:29" x14ac:dyDescent="0.3">
      <c r="A54">
        <f t="shared" ref="A54:A61" si="4">A53+1</f>
        <v>3</v>
      </c>
      <c r="B54" s="94"/>
      <c r="C54" s="95"/>
      <c r="D54" s="2" t="s">
        <v>125</v>
      </c>
      <c r="E54" s="2" t="s">
        <v>125</v>
      </c>
      <c r="F54" s="21">
        <v>2</v>
      </c>
      <c r="G54" s="7" t="s">
        <v>37</v>
      </c>
      <c r="H54" s="21">
        <f>IFERROR(VLOOKUP($E54&amp;G54,'[1]Measurement Conversion'!$B:$G,6,FALSE)*F54,IF(G54="g",F54,""))</f>
        <v>30</v>
      </c>
      <c r="I54" s="54">
        <f>IFERROR(INDEX('Item Price Summary'!$O:$O,MATCH($D54,'Item Price Summary'!$G:$G,0))*H54,"")</f>
        <v>0.18522857142857144</v>
      </c>
      <c r="J54" s="100"/>
      <c r="K54" s="98"/>
      <c r="L54" s="100"/>
      <c r="M54" s="98"/>
      <c r="N54" s="21">
        <v>3</v>
      </c>
      <c r="O54" s="7" t="s">
        <v>37</v>
      </c>
      <c r="P54" s="21">
        <f>IFERROR(VLOOKUP($E54&amp;O54,'[1]Measurement Conversion'!$B:$G,6,FALSE)*N54,IF(O54="g",N54,""))</f>
        <v>45</v>
      </c>
      <c r="Q54" s="54">
        <f>IFERROR(INDEX('Item Price Summary'!$O:$O,MATCH($D54,'Item Price Summary'!$G:$G,0))*P54,"")</f>
        <v>0.27784285714285717</v>
      </c>
      <c r="R54" s="101"/>
      <c r="S54" s="100"/>
      <c r="T54" s="101"/>
      <c r="U54" s="100"/>
      <c r="V54" s="21">
        <v>4</v>
      </c>
      <c r="W54" s="7" t="s">
        <v>37</v>
      </c>
      <c r="X54" s="21">
        <f>IFERROR(VLOOKUP($E54&amp;W54,'[1]Measurement Conversion'!$B:$G,6,FALSE)*V54,IF(W54="g",V54,""))</f>
        <v>60</v>
      </c>
      <c r="Y54" s="54">
        <f>IFERROR(INDEX('Item Price Summary'!$O:$O,MATCH($D54,'Item Price Summary'!$G:$G,0))*X54,"")</f>
        <v>0.37045714285714287</v>
      </c>
      <c r="Z54" s="97"/>
      <c r="AA54" s="98"/>
      <c r="AB54" s="97"/>
      <c r="AC54" s="98"/>
    </row>
    <row r="55" spans="1:29" x14ac:dyDescent="0.3">
      <c r="A55">
        <f t="shared" si="4"/>
        <v>4</v>
      </c>
      <c r="B55" s="94"/>
      <c r="C55" s="95"/>
      <c r="D55" s="2" t="s">
        <v>27</v>
      </c>
      <c r="E55" s="2" t="s">
        <v>27</v>
      </c>
      <c r="F55" s="21">
        <v>700</v>
      </c>
      <c r="G55" s="7" t="s">
        <v>26</v>
      </c>
      <c r="H55" s="21">
        <f>IFERROR(VLOOKUP($E55&amp;G55,'[1]Measurement Conversion'!$B:$G,6,FALSE)*F55,IF(G55="g",F55,""))</f>
        <v>355.04699999999997</v>
      </c>
      <c r="I55" s="54">
        <f>IFERROR(INDEX('Item Price Summary'!$O:$O,MATCH($D55,'Item Price Summary'!$G:$G,0))*H55,"")</f>
        <v>0</v>
      </c>
      <c r="J55" s="100"/>
      <c r="K55" s="98"/>
      <c r="L55" s="100"/>
      <c r="M55" s="98"/>
      <c r="N55" s="21">
        <v>800</v>
      </c>
      <c r="O55" s="7" t="s">
        <v>26</v>
      </c>
      <c r="P55" s="21">
        <f>IFERROR(VLOOKUP($E55&amp;O55,'[1]Measurement Conversion'!$B:$G,6,FALSE)*N55,IF(O55="g",N55,""))</f>
        <v>405.76799999999997</v>
      </c>
      <c r="Q55" s="54">
        <f>IFERROR(INDEX('Item Price Summary'!$O:$O,MATCH($D55,'Item Price Summary'!$G:$G,0))*P55,"")</f>
        <v>0</v>
      </c>
      <c r="R55" s="101"/>
      <c r="S55" s="100"/>
      <c r="T55" s="101"/>
      <c r="U55" s="100"/>
      <c r="V55" s="21">
        <v>1000</v>
      </c>
      <c r="W55" s="7" t="s">
        <v>26</v>
      </c>
      <c r="X55" s="21">
        <f>IFERROR(VLOOKUP($E55&amp;W55,'[1]Measurement Conversion'!$B:$G,6,FALSE)*V55,IF(W55="g",V55,""))</f>
        <v>507.20999999999992</v>
      </c>
      <c r="Y55" s="54">
        <f>IFERROR(INDEX('Item Price Summary'!$O:$O,MATCH($D55,'Item Price Summary'!$G:$G,0))*X55,"")</f>
        <v>0</v>
      </c>
      <c r="Z55" s="97"/>
      <c r="AA55" s="98"/>
      <c r="AB55" s="97"/>
      <c r="AC55" s="98"/>
    </row>
    <row r="56" spans="1:29" x14ac:dyDescent="0.3">
      <c r="A56">
        <f t="shared" si="4"/>
        <v>5</v>
      </c>
      <c r="B56" s="94"/>
      <c r="C56" s="95"/>
      <c r="D56" s="2" t="s">
        <v>116</v>
      </c>
      <c r="E56" s="2" t="s">
        <v>116</v>
      </c>
      <c r="F56" s="21">
        <v>2</v>
      </c>
      <c r="G56" s="7" t="s">
        <v>29</v>
      </c>
      <c r="H56" s="21">
        <f>IFERROR(VLOOKUP($E56&amp;G56,'[1]Measurement Conversion'!$B:$G,6,FALSE)*F56,IF(G56="g",F56,""))</f>
        <v>2</v>
      </c>
      <c r="I56" s="54">
        <f>IFERROR(INDEX('Item Price Summary'!$O:$O,MATCH($D56,'Item Price Summary'!$G:$G,0))*H56,"")</f>
        <v>0.14071428571428571</v>
      </c>
      <c r="J56" s="100"/>
      <c r="K56" s="98"/>
      <c r="L56" s="100"/>
      <c r="M56" s="98"/>
      <c r="N56" s="21">
        <v>2</v>
      </c>
      <c r="O56" s="7" t="s">
        <v>29</v>
      </c>
      <c r="P56" s="21">
        <f>IFERROR(VLOOKUP($E56&amp;O56,'[1]Measurement Conversion'!$B:$G,6,FALSE)*N56,IF(O56="g",N56,""))</f>
        <v>2</v>
      </c>
      <c r="Q56" s="54">
        <f>IFERROR(INDEX('Item Price Summary'!$O:$O,MATCH($D56,'Item Price Summary'!$G:$G,0))*P56,"")</f>
        <v>0.14071428571428571</v>
      </c>
      <c r="R56" s="101"/>
      <c r="S56" s="100"/>
      <c r="T56" s="101"/>
      <c r="U56" s="100"/>
      <c r="V56" s="21">
        <v>2</v>
      </c>
      <c r="W56" s="7" t="s">
        <v>29</v>
      </c>
      <c r="X56" s="21">
        <f>IFERROR(VLOOKUP($E56&amp;W56,'[1]Measurement Conversion'!$B:$G,6,FALSE)*V56,IF(W56="g",V56,""))</f>
        <v>2</v>
      </c>
      <c r="Y56" s="54">
        <f>IFERROR(INDEX('Item Price Summary'!$O:$O,MATCH($D56,'Item Price Summary'!$G:$G,0))*X56,"")</f>
        <v>0.14071428571428571</v>
      </c>
      <c r="Z56" s="97"/>
      <c r="AA56" s="98"/>
      <c r="AB56" s="97"/>
      <c r="AC56" s="98"/>
    </row>
    <row r="57" spans="1:29" x14ac:dyDescent="0.3">
      <c r="A57">
        <f t="shared" si="4"/>
        <v>6</v>
      </c>
      <c r="B57" s="94"/>
      <c r="C57" s="95"/>
      <c r="D57" s="2" t="s">
        <v>151</v>
      </c>
      <c r="E57" s="2"/>
      <c r="F57" s="21"/>
      <c r="G57" s="7"/>
      <c r="H57" s="21" t="str">
        <f>IFERROR(VLOOKUP($E57&amp;G57,'[1]Measurement Conversion'!$B:$G,6,FALSE)*F57,IF(G57="g",F57,""))</f>
        <v/>
      </c>
      <c r="I57" s="54" t="str">
        <f>IFERROR(INDEX('Item Price Summary'!$O:$O,MATCH($D57,'Item Price Summary'!$G:$G,0))*H57,"")</f>
        <v/>
      </c>
      <c r="J57" s="100"/>
      <c r="K57" s="98"/>
      <c r="L57" s="100"/>
      <c r="M57" s="98"/>
      <c r="N57" s="21"/>
      <c r="O57" s="7"/>
      <c r="P57" s="21" t="str">
        <f>IFERROR(VLOOKUP($E57&amp;O57,'[1]Measurement Conversion'!$B:$G,6,FALSE)*N57,IF(O57="g",N57,""))</f>
        <v/>
      </c>
      <c r="Q57" s="54" t="str">
        <f>IFERROR(INDEX('Item Price Summary'!$O:$O,MATCH($D57,'Item Price Summary'!$G:$G,0))*P57,"")</f>
        <v/>
      </c>
      <c r="R57" s="101"/>
      <c r="S57" s="100"/>
      <c r="T57" s="101"/>
      <c r="U57" s="100"/>
      <c r="V57" s="21"/>
      <c r="W57" s="7"/>
      <c r="X57" s="21" t="str">
        <f>IFERROR(VLOOKUP($E57&amp;W57,'[1]Measurement Conversion'!$B:$G,6,FALSE)*V57,IF(W57="g",V57,""))</f>
        <v/>
      </c>
      <c r="Y57" s="54" t="str">
        <f>IFERROR(INDEX('Item Price Summary'!$O:$O,MATCH($D57,'Item Price Summary'!$G:$G,0))*X57,"")</f>
        <v/>
      </c>
      <c r="Z57" s="97"/>
      <c r="AA57" s="98"/>
      <c r="AB57" s="97"/>
      <c r="AC57" s="98"/>
    </row>
    <row r="58" spans="1:29" x14ac:dyDescent="0.3">
      <c r="A58">
        <f t="shared" si="4"/>
        <v>7</v>
      </c>
      <c r="B58" s="94"/>
      <c r="C58" s="95"/>
      <c r="D58" s="2" t="s">
        <v>151</v>
      </c>
      <c r="E58" s="2"/>
      <c r="F58" s="21"/>
      <c r="G58" s="7"/>
      <c r="H58" s="21" t="str">
        <f>IFERROR(VLOOKUP($E58&amp;G58,'[1]Measurement Conversion'!$B:$G,6,FALSE)*F58,IF(G58="g",F58,""))</f>
        <v/>
      </c>
      <c r="I58" s="54" t="str">
        <f>IFERROR(INDEX('Item Price Summary'!$O:$O,MATCH($D58,'Item Price Summary'!$G:$G,0))*H58,"")</f>
        <v/>
      </c>
      <c r="J58" s="100"/>
      <c r="K58" s="98"/>
      <c r="L58" s="100"/>
      <c r="M58" s="98"/>
      <c r="N58" s="21"/>
      <c r="O58" s="7"/>
      <c r="P58" s="21" t="str">
        <f>IFERROR(VLOOKUP($E58&amp;O58,'[1]Measurement Conversion'!$B:$G,6,FALSE)*N58,IF(O58="g",N58,""))</f>
        <v/>
      </c>
      <c r="Q58" s="54" t="str">
        <f>IFERROR(INDEX('Item Price Summary'!$O:$O,MATCH($D58,'Item Price Summary'!$G:$G,0))*P58,"")</f>
        <v/>
      </c>
      <c r="R58" s="101"/>
      <c r="S58" s="100"/>
      <c r="T58" s="101"/>
      <c r="U58" s="100"/>
      <c r="V58" s="21"/>
      <c r="W58" s="7"/>
      <c r="X58" s="21" t="str">
        <f>IFERROR(VLOOKUP($E58&amp;W58,'[1]Measurement Conversion'!$B:$G,6,FALSE)*V58,IF(W58="g",V58,""))</f>
        <v/>
      </c>
      <c r="Y58" s="54" t="str">
        <f>IFERROR(INDEX('Item Price Summary'!$O:$O,MATCH($D58,'Item Price Summary'!$G:$G,0))*X58,"")</f>
        <v/>
      </c>
      <c r="Z58" s="97"/>
      <c r="AA58" s="98"/>
      <c r="AB58" s="97"/>
      <c r="AC58" s="98"/>
    </row>
    <row r="59" spans="1:29" x14ac:dyDescent="0.3">
      <c r="A59">
        <f t="shared" si="4"/>
        <v>8</v>
      </c>
      <c r="B59" s="94"/>
      <c r="C59" s="95"/>
      <c r="D59" s="2" t="s">
        <v>151</v>
      </c>
      <c r="E59" s="2"/>
      <c r="F59" s="21"/>
      <c r="G59" s="7"/>
      <c r="H59" s="21" t="str">
        <f>IFERROR(VLOOKUP($E59&amp;G59,'[1]Measurement Conversion'!$B:$G,6,FALSE)*F59,IF(G59="g",F59,""))</f>
        <v/>
      </c>
      <c r="I59" s="54" t="str">
        <f>IFERROR(INDEX('Item Price Summary'!$O:$O,MATCH($D59,'Item Price Summary'!$G:$G,0))*H59,"")</f>
        <v/>
      </c>
      <c r="J59" s="100"/>
      <c r="K59" s="98"/>
      <c r="L59" s="100"/>
      <c r="M59" s="98"/>
      <c r="N59" s="21"/>
      <c r="O59" s="7"/>
      <c r="P59" s="21" t="str">
        <f>IFERROR(VLOOKUP($E59&amp;O59,'[1]Measurement Conversion'!$B:$G,6,FALSE)*N59,IF(O59="g",N59,""))</f>
        <v/>
      </c>
      <c r="Q59" s="54" t="str">
        <f>IFERROR(INDEX('Item Price Summary'!$O:$O,MATCH($D59,'Item Price Summary'!$G:$G,0))*P59,"")</f>
        <v/>
      </c>
      <c r="R59" s="101"/>
      <c r="S59" s="100"/>
      <c r="T59" s="101"/>
      <c r="U59" s="100"/>
      <c r="V59" s="21"/>
      <c r="W59" s="7"/>
      <c r="X59" s="21" t="str">
        <f>IFERROR(VLOOKUP($E59&amp;W59,'[1]Measurement Conversion'!$B:$G,6,FALSE)*V59,IF(W59="g",V59,""))</f>
        <v/>
      </c>
      <c r="Y59" s="54" t="str">
        <f>IFERROR(INDEX('Item Price Summary'!$O:$O,MATCH($D59,'Item Price Summary'!$G:$G,0))*X59,"")</f>
        <v/>
      </c>
      <c r="Z59" s="97"/>
      <c r="AA59" s="98"/>
      <c r="AB59" s="97"/>
      <c r="AC59" s="98"/>
    </row>
    <row r="60" spans="1:29" x14ac:dyDescent="0.3">
      <c r="A60">
        <f t="shared" si="4"/>
        <v>9</v>
      </c>
      <c r="B60" s="94"/>
      <c r="C60" s="95"/>
      <c r="D60" s="2" t="s">
        <v>151</v>
      </c>
      <c r="E60" s="2"/>
      <c r="F60" s="21"/>
      <c r="G60" s="7"/>
      <c r="H60" s="21" t="str">
        <f>IFERROR(VLOOKUP($E60&amp;G60,'[1]Measurement Conversion'!$B:$G,6,FALSE)*F60,IF(G60="g",F60,""))</f>
        <v/>
      </c>
      <c r="I60" s="54" t="str">
        <f>IFERROR(INDEX('Item Price Summary'!$O:$O,MATCH($D60,'Item Price Summary'!$G:$G,0))*H60,"")</f>
        <v/>
      </c>
      <c r="J60" s="100"/>
      <c r="K60" s="98"/>
      <c r="L60" s="100"/>
      <c r="M60" s="98"/>
      <c r="N60" s="21"/>
      <c r="O60" s="7"/>
      <c r="P60" s="21" t="str">
        <f>IFERROR(VLOOKUP($E60&amp;O60,'[1]Measurement Conversion'!$B:$G,6,FALSE)*N60,IF(O60="g",N60,""))</f>
        <v/>
      </c>
      <c r="Q60" s="54" t="str">
        <f>IFERROR(INDEX('Item Price Summary'!$O:$O,MATCH($D60,'Item Price Summary'!$G:$G,0))*P60,"")</f>
        <v/>
      </c>
      <c r="R60" s="101"/>
      <c r="S60" s="100"/>
      <c r="T60" s="101"/>
      <c r="U60" s="100"/>
      <c r="V60" s="21"/>
      <c r="W60" s="7"/>
      <c r="X60" s="21" t="str">
        <f>IFERROR(VLOOKUP($E60&amp;W60,'[1]Measurement Conversion'!$B:$G,6,FALSE)*V60,IF(W60="g",V60,""))</f>
        <v/>
      </c>
      <c r="Y60" s="54" t="str">
        <f>IFERROR(INDEX('Item Price Summary'!$O:$O,MATCH($D60,'Item Price Summary'!$G:$G,0))*X60,"")</f>
        <v/>
      </c>
      <c r="Z60" s="97"/>
      <c r="AA60" s="98"/>
      <c r="AB60" s="97"/>
      <c r="AC60" s="98"/>
    </row>
    <row r="61" spans="1:29" x14ac:dyDescent="0.3">
      <c r="A61">
        <f t="shared" si="4"/>
        <v>10</v>
      </c>
      <c r="B61" s="94"/>
      <c r="C61" s="95"/>
      <c r="D61" s="2" t="s">
        <v>92</v>
      </c>
      <c r="E61" s="2"/>
      <c r="F61" s="21"/>
      <c r="G61" s="7"/>
      <c r="H61" s="21" t="str">
        <f>IFERROR(VLOOKUP($E61&amp;G61,'[1]Measurement Conversion'!$B:$G,6,FALSE)*F61,IF(G61="g",F61,""))</f>
        <v/>
      </c>
      <c r="I61" s="54" t="str">
        <f>IFERROR(INDEX('Item Price Summary'!$O:$O,MATCH($D61,'Item Price Summary'!$G:$G,0))*H61,"")</f>
        <v/>
      </c>
      <c r="J61" s="100"/>
      <c r="K61" s="98"/>
      <c r="L61" s="100"/>
      <c r="M61" s="98"/>
      <c r="N61" s="21"/>
      <c r="O61" s="7"/>
      <c r="P61" s="21" t="str">
        <f>IFERROR(VLOOKUP($E61&amp;O61,'[1]Measurement Conversion'!$B:$G,6,FALSE)*N61,IF(O61="g",N61,""))</f>
        <v/>
      </c>
      <c r="Q61" s="54" t="str">
        <f>IFERROR(INDEX('Item Price Summary'!$O:$O,MATCH($D61,'Item Price Summary'!$G:$G,0))*P61,"")</f>
        <v/>
      </c>
      <c r="R61" s="101"/>
      <c r="S61" s="100"/>
      <c r="T61" s="101"/>
      <c r="U61" s="100"/>
      <c r="V61" s="21"/>
      <c r="W61" s="7"/>
      <c r="X61" s="21" t="str">
        <f>IFERROR(VLOOKUP($E61&amp;W61,'[1]Measurement Conversion'!$B:$G,6,FALSE)*V61,IF(W61="g",V61,""))</f>
        <v/>
      </c>
      <c r="Y61" s="54" t="str">
        <f>IFERROR(INDEX('Item Price Summary'!$O:$O,MATCH($D61,'Item Price Summary'!$G:$G,0))*X61,"")</f>
        <v/>
      </c>
      <c r="Z61" s="97"/>
      <c r="AA61" s="98"/>
      <c r="AB61" s="97"/>
      <c r="AC61" s="98"/>
    </row>
    <row r="62" spans="1:29" x14ac:dyDescent="0.3">
      <c r="H62" t="str">
        <f>IFERROR(VLOOKUP($E62&amp;G62,'[1]Measurement Conversion'!$B:$G,6,FALSE)*F62,IF(G62="g",F62,""))</f>
        <v/>
      </c>
      <c r="P62" t="str">
        <f>IFERROR(VLOOKUP($E62&amp;O62,'[1]Measurement Conversion'!$B:$G,6,FALSE)*N62,IF(O62="g",N62,""))</f>
        <v/>
      </c>
      <c r="X62" t="str">
        <f>IFERROR(VLOOKUP($E62&amp;W62,'[1]Measurement Conversion'!$B:$G,6,FALSE)*V62,IF(W62="g",V62,""))</f>
        <v/>
      </c>
    </row>
    <row r="63" spans="1:29" x14ac:dyDescent="0.3">
      <c r="H63" t="str">
        <f>IFERROR(VLOOKUP($E63&amp;G63,'[1]Measurement Conversion'!$B:$G,6,FALSE)*F63,IF(G63="g",F63,""))</f>
        <v/>
      </c>
      <c r="P63" t="str">
        <f>IFERROR(VLOOKUP($E63&amp;O63,'[1]Measurement Conversion'!$B:$G,6,FALSE)*N63,IF(O63="g",N63,""))</f>
        <v/>
      </c>
      <c r="X63" t="str">
        <f>IFERROR(VLOOKUP($E63&amp;W63,'[1]Measurement Conversion'!$B:$G,6,FALSE)*V63,IF(W63="g",V63,""))</f>
        <v/>
      </c>
    </row>
    <row r="64" spans="1:29" x14ac:dyDescent="0.3">
      <c r="H64" t="str">
        <f>IFERROR(VLOOKUP($E64&amp;G64,'[1]Measurement Conversion'!$B:$G,6,FALSE)*F64,IF(G64="g",F64,""))</f>
        <v/>
      </c>
      <c r="P64" t="str">
        <f>IFERROR(VLOOKUP($E64&amp;O64,'[1]Measurement Conversion'!$B:$G,6,FALSE)*N64,IF(O64="g",N64,""))</f>
        <v/>
      </c>
      <c r="X64" t="str">
        <f>IFERROR(VLOOKUP($E64&amp;W64,'[1]Measurement Conversion'!$B:$G,6,FALSE)*V64,IF(W64="g",V64,""))</f>
        <v/>
      </c>
    </row>
    <row r="65" spans="1:29" x14ac:dyDescent="0.3">
      <c r="H65" t="str">
        <f>IFERROR(VLOOKUP($E65&amp;G65,'[1]Measurement Conversion'!$B:$G,6,FALSE)*F65,IF(G65="g",F65,""))</f>
        <v/>
      </c>
      <c r="P65" t="str">
        <f>IFERROR(VLOOKUP($E65&amp;O65,'[1]Measurement Conversion'!$B:$G,6,FALSE)*N65,IF(O65="g",N65,""))</f>
        <v/>
      </c>
      <c r="X65" t="str">
        <f>IFERROR(VLOOKUP($E65&amp;W65,'[1]Measurement Conversion'!$B:$G,6,FALSE)*V65,IF(W65="g",V65,""))</f>
        <v/>
      </c>
    </row>
    <row r="68" spans="1:29" x14ac:dyDescent="0.3">
      <c r="H68" t="str">
        <f>IFERROR(VLOOKUP($E68&amp;G68,'[1]Measurement Conversion'!$B:$G,6,FALSE)*F68,IF(G68="g",F68,""))</f>
        <v/>
      </c>
      <c r="P68" t="str">
        <f>IFERROR(VLOOKUP($E68&amp;O68,'[1]Measurement Conversion'!$B:$G,6,FALSE)*N68,IF(O68="g",N68,""))</f>
        <v/>
      </c>
      <c r="X68" t="str">
        <f>IFERROR(VLOOKUP($E68&amp;W68,'[1]Measurement Conversion'!$B:$G,6,FALSE)*V68,IF(W68="g",V68,""))</f>
        <v/>
      </c>
    </row>
    <row r="69" spans="1:29" x14ac:dyDescent="0.3">
      <c r="H69" t="str">
        <f>IFERROR(VLOOKUP($E69&amp;G69,'[1]Measurement Conversion'!$B:$G,6,FALSE)*F69,IF(G69="g",F69,""))</f>
        <v/>
      </c>
      <c r="P69" t="str">
        <f>IFERROR(VLOOKUP($E69&amp;O69,'[1]Measurement Conversion'!$B:$G,6,FALSE)*N69,IF(O69="g",N69,""))</f>
        <v/>
      </c>
      <c r="X69" t="str">
        <f>IFERROR(VLOOKUP($E69&amp;W69,'[1]Measurement Conversion'!$B:$G,6,FALSE)*V69,IF(W69="g",V69,""))</f>
        <v/>
      </c>
    </row>
    <row r="70" spans="1:29" x14ac:dyDescent="0.3">
      <c r="H70" t="str">
        <f>IFERROR(VLOOKUP($E70&amp;G70,'[1]Measurement Conversion'!$B:$G,6,FALSE)*F70,IF(G70="g",F70,""))</f>
        <v/>
      </c>
      <c r="P70" t="str">
        <f>IFERROR(VLOOKUP($E70&amp;O70,'[1]Measurement Conversion'!$B:$G,6,FALSE)*N70,IF(O70="g",N70,""))</f>
        <v/>
      </c>
      <c r="X70" t="str">
        <f>IFERROR(VLOOKUP($E70&amp;W70,'[1]Measurement Conversion'!$B:$G,6,FALSE)*V70,IF(W70="g",V70,""))</f>
        <v/>
      </c>
    </row>
    <row r="71" spans="1:29" x14ac:dyDescent="0.3">
      <c r="H71" t="str">
        <f>IFERROR(VLOOKUP($E71&amp;G71,'[1]Measurement Conversion'!$B:$G,6,FALSE)*F71,IF(G71="g",F71,""))</f>
        <v/>
      </c>
      <c r="P71" t="str">
        <f>IFERROR(VLOOKUP($E71&amp;O71,'[1]Measurement Conversion'!$B:$G,6,FALSE)*N71,IF(O71="g",N71,""))</f>
        <v/>
      </c>
      <c r="X71" t="str">
        <f>IFERROR(VLOOKUP($E71&amp;W71,'[1]Measurement Conversion'!$B:$G,6,FALSE)*V71,IF(W71="g",V71,""))</f>
        <v/>
      </c>
    </row>
    <row r="72" spans="1:29" x14ac:dyDescent="0.3">
      <c r="A72">
        <v>1</v>
      </c>
      <c r="B72" s="94"/>
      <c r="C72" s="94" t="s">
        <v>231</v>
      </c>
      <c r="D72" s="2" t="s">
        <v>196</v>
      </c>
      <c r="E72" s="2" t="s">
        <v>30</v>
      </c>
      <c r="F72" s="21">
        <v>1</v>
      </c>
      <c r="G72" s="7" t="s">
        <v>29</v>
      </c>
      <c r="H72" s="21">
        <f>IFERROR(VLOOKUP($E72&amp;G72,'[1]Measurement Conversion'!$B:$G,6,FALSE)*F72,IF(G72="g",F72,""))</f>
        <v>1</v>
      </c>
      <c r="I72" s="54">
        <f>IFERROR(INDEX('Item Price Summary'!$O:$O,MATCH($D72,'Item Price Summary'!$G:$G,0))*H72,"")</f>
        <v>0.51591980000000004</v>
      </c>
      <c r="J72" s="99">
        <f>SUM(I72:I81)</f>
        <v>1.4990448000000001</v>
      </c>
      <c r="K72" s="100">
        <f>J72/$G$4</f>
        <v>0.27305005464480875</v>
      </c>
      <c r="L72" s="99">
        <f>SUM(I72:I81)+$H$4</f>
        <v>1.8196360391666668</v>
      </c>
      <c r="M72" s="100">
        <f>L72/$G$4</f>
        <v>0.33144554447480268</v>
      </c>
      <c r="N72" s="21">
        <v>1</v>
      </c>
      <c r="O72" s="7" t="s">
        <v>29</v>
      </c>
      <c r="P72" s="21">
        <f>IFERROR(VLOOKUP($E72&amp;O72,'[1]Measurement Conversion'!$B:$G,6,FALSE)*N72,IF(O72="g",N72,""))</f>
        <v>1</v>
      </c>
      <c r="Q72" s="54">
        <f>IFERROR(INDEX('Item Price Summary'!$O:$O,MATCH($D72,'Item Price Summary'!$G:$G,0))*P72,"")</f>
        <v>0.51591980000000004</v>
      </c>
      <c r="R72" s="101">
        <f>SUM(Q72:Q81)</f>
        <v>1.8454198000000002</v>
      </c>
      <c r="S72" s="100">
        <f>R72/$G$5</f>
        <v>0.28434819722650234</v>
      </c>
      <c r="T72" s="101">
        <f>SUM(Q72:Q81)+$H$5</f>
        <v>2.2435275716666667</v>
      </c>
      <c r="U72" s="100">
        <f>T72/$G$5</f>
        <v>0.3456899185927067</v>
      </c>
      <c r="V72" s="21">
        <v>1</v>
      </c>
      <c r="W72" s="7" t="s">
        <v>29</v>
      </c>
      <c r="X72" s="21">
        <f>IFERROR(VLOOKUP($E72&amp;W72,'[1]Measurement Conversion'!$B:$G,6,FALSE)*V72,IF(W72="g",V72,""))</f>
        <v>1</v>
      </c>
      <c r="Y72" s="54">
        <f>IFERROR(INDEX('Item Price Summary'!$O:$O,MATCH($D72,'Item Price Summary'!$G:$G,0))*X72,"")</f>
        <v>0.51591980000000004</v>
      </c>
      <c r="Z72" s="97">
        <f>SUM(Y72:Y81)</f>
        <v>2.4821698000000003</v>
      </c>
      <c r="AA72" s="98">
        <f>Z72/$G$6</f>
        <v>0.33139783711615489</v>
      </c>
      <c r="AB72" s="97">
        <f>SUM(Y72:Y81)+$H$6</f>
        <v>2.8872864666666671</v>
      </c>
      <c r="AC72" s="98">
        <f>AB72/$G$6</f>
        <v>0.38548550956831334</v>
      </c>
    </row>
    <row r="73" spans="1:29" x14ac:dyDescent="0.3">
      <c r="A73">
        <f>A72+1</f>
        <v>2</v>
      </c>
      <c r="B73" s="94"/>
      <c r="C73" s="94"/>
      <c r="D73" s="2" t="s">
        <v>71</v>
      </c>
      <c r="E73" s="22" t="s">
        <v>71</v>
      </c>
      <c r="F73" s="21">
        <v>20</v>
      </c>
      <c r="G73" s="7" t="s">
        <v>26</v>
      </c>
      <c r="H73" s="21">
        <f>IFERROR(VLOOKUP($E73&amp;G73,'[1]Measurement Conversion'!$B:$G,6,FALSE)*F73,IF(G73="g",F73,""))</f>
        <v>32</v>
      </c>
      <c r="I73" s="54">
        <f>IFERROR(INDEX('Item Price Summary'!$O:$O,MATCH($D73,'Item Price Summary'!$G:$G,0))*H73,"")</f>
        <v>0.112</v>
      </c>
      <c r="J73" s="100"/>
      <c r="K73" s="100"/>
      <c r="L73" s="100"/>
      <c r="M73" s="100"/>
      <c r="N73" s="21">
        <v>30</v>
      </c>
      <c r="O73" s="7" t="s">
        <v>26</v>
      </c>
      <c r="P73" s="21">
        <f>IFERROR(VLOOKUP($E73&amp;O73,'[1]Measurement Conversion'!$B:$G,6,FALSE)*N73,IF(O73="g",N73,""))</f>
        <v>48</v>
      </c>
      <c r="Q73" s="54">
        <f>IFERROR(INDEX('Item Price Summary'!$O:$O,MATCH($D73,'Item Price Summary'!$G:$G,0))*P73,"")</f>
        <v>0.16800000000000001</v>
      </c>
      <c r="R73" s="101"/>
      <c r="S73" s="100"/>
      <c r="T73" s="101"/>
      <c r="U73" s="102"/>
      <c r="V73" s="21">
        <v>40</v>
      </c>
      <c r="W73" s="7" t="s">
        <v>26</v>
      </c>
      <c r="X73" s="21">
        <f>IFERROR(VLOOKUP($E73&amp;W73,'[1]Measurement Conversion'!$B:$G,6,FALSE)*V73,IF(W73="g",V73,""))</f>
        <v>64</v>
      </c>
      <c r="Y73" s="54">
        <f>IFERROR(INDEX('Item Price Summary'!$O:$O,MATCH($D73,'Item Price Summary'!$G:$G,0))*X73,"")</f>
        <v>0.224</v>
      </c>
      <c r="Z73" s="97"/>
      <c r="AA73" s="98"/>
      <c r="AB73" s="97"/>
      <c r="AC73" s="98"/>
    </row>
    <row r="74" spans="1:29" x14ac:dyDescent="0.3">
      <c r="A74">
        <f t="shared" ref="A74:A81" si="5">A73+1</f>
        <v>3</v>
      </c>
      <c r="B74" s="94"/>
      <c r="C74" s="94"/>
      <c r="D74" s="2" t="s">
        <v>170</v>
      </c>
      <c r="E74" s="22" t="s">
        <v>171</v>
      </c>
      <c r="F74" s="21">
        <f>2+1</f>
        <v>3</v>
      </c>
      <c r="G74" s="7" t="s">
        <v>37</v>
      </c>
      <c r="H74" s="21">
        <f>IFERROR(VLOOKUP($E74&amp;G74,'[1]Measurement Conversion'!$B:$G,6,FALSE)*F74,IF(G74="g",F74,""))</f>
        <v>69</v>
      </c>
      <c r="I74" s="54">
        <f>IFERROR(INDEX('Item Price Summary'!$O:$O,MATCH($D74,'Item Price Summary'!$G:$G,0))*H74,"")</f>
        <v>0.87112500000000004</v>
      </c>
      <c r="J74" s="100"/>
      <c r="K74" s="100"/>
      <c r="L74" s="100"/>
      <c r="M74" s="100"/>
      <c r="N74" s="21">
        <v>4</v>
      </c>
      <c r="O74" s="7" t="s">
        <v>37</v>
      </c>
      <c r="P74" s="21">
        <f>IFERROR(VLOOKUP($E74&amp;O74,'[1]Measurement Conversion'!$B:$G,6,FALSE)*N74,IF(O74="g",N74,""))</f>
        <v>92</v>
      </c>
      <c r="Q74" s="54">
        <f>IFERROR(INDEX('Item Price Summary'!$O:$O,MATCH($D74,'Item Price Summary'!$G:$G,0))*P74,"")</f>
        <v>1.1615</v>
      </c>
      <c r="R74" s="101"/>
      <c r="S74" s="100"/>
      <c r="T74" s="101"/>
      <c r="U74" s="102"/>
      <c r="V74" s="21">
        <f>4+2</f>
        <v>6</v>
      </c>
      <c r="W74" s="7" t="s">
        <v>37</v>
      </c>
      <c r="X74" s="21">
        <f>IFERROR(VLOOKUP($E74&amp;W74,'[1]Measurement Conversion'!$B:$G,6,FALSE)*V74,IF(W74="g",V74,""))</f>
        <v>138</v>
      </c>
      <c r="Y74" s="54">
        <f>IFERROR(INDEX('Item Price Summary'!$O:$O,MATCH($D74,'Item Price Summary'!$G:$G,0))*X74,"")</f>
        <v>1.7422500000000001</v>
      </c>
      <c r="Z74" s="97"/>
      <c r="AA74" s="98"/>
      <c r="AB74" s="97"/>
      <c r="AC74" s="98"/>
    </row>
    <row r="75" spans="1:29" x14ac:dyDescent="0.3">
      <c r="A75">
        <f t="shared" si="5"/>
        <v>4</v>
      </c>
      <c r="B75" s="94"/>
      <c r="C75" s="94"/>
      <c r="D75" s="2" t="s">
        <v>27</v>
      </c>
      <c r="E75" s="22" t="s">
        <v>27</v>
      </c>
      <c r="F75" s="21">
        <v>700</v>
      </c>
      <c r="G75" s="7" t="s">
        <v>26</v>
      </c>
      <c r="H75" s="21">
        <f>IFERROR(VLOOKUP($E75&amp;G75,'[1]Measurement Conversion'!$B:$G,6,FALSE)*F75,IF(G75="g",F75,""))</f>
        <v>355.04699999999997</v>
      </c>
      <c r="I75" s="54">
        <f>IFERROR(INDEX('Item Price Summary'!$O:$O,MATCH($D75,'Item Price Summary'!$G:$G,0))*H75,"")</f>
        <v>0</v>
      </c>
      <c r="J75" s="100"/>
      <c r="K75" s="100"/>
      <c r="L75" s="100"/>
      <c r="M75" s="100"/>
      <c r="N75" s="21">
        <v>800</v>
      </c>
      <c r="O75" s="7" t="s">
        <v>26</v>
      </c>
      <c r="P75" s="21">
        <f>IFERROR(VLOOKUP($E75&amp;O75,'[1]Measurement Conversion'!$B:$G,6,FALSE)*N75,IF(O75="g",N75,""))</f>
        <v>405.76799999999997</v>
      </c>
      <c r="Q75" s="54">
        <f>IFERROR(INDEX('Item Price Summary'!$O:$O,MATCH($D75,'Item Price Summary'!$G:$G,0))*P75,"")</f>
        <v>0</v>
      </c>
      <c r="R75" s="101"/>
      <c r="S75" s="100"/>
      <c r="T75" s="101"/>
      <c r="U75" s="102"/>
      <c r="V75" s="21">
        <v>1000</v>
      </c>
      <c r="W75" s="7" t="s">
        <v>26</v>
      </c>
      <c r="X75" s="21">
        <f>IFERROR(VLOOKUP($E75&amp;W75,'[1]Measurement Conversion'!$B:$G,6,FALSE)*V75,IF(W75="g",V75,""))</f>
        <v>507.20999999999992</v>
      </c>
      <c r="Y75" s="54">
        <f>IFERROR(INDEX('Item Price Summary'!$O:$O,MATCH($D75,'Item Price Summary'!$G:$G,0))*X75,"")</f>
        <v>0</v>
      </c>
      <c r="Z75" s="97"/>
      <c r="AA75" s="98"/>
      <c r="AB75" s="97"/>
      <c r="AC75" s="98"/>
    </row>
    <row r="76" spans="1:29" x14ac:dyDescent="0.3">
      <c r="A76">
        <f t="shared" si="5"/>
        <v>5</v>
      </c>
      <c r="B76" s="94"/>
      <c r="C76" s="94"/>
      <c r="D76" s="2" t="s">
        <v>151</v>
      </c>
      <c r="E76" s="2"/>
      <c r="F76" s="21"/>
      <c r="G76" s="7"/>
      <c r="H76" s="21" t="str">
        <f>IFERROR(VLOOKUP($E76&amp;G76,'[1]Measurement Conversion'!$B:$G,6,FALSE)*F76,IF(G76="g",F76,""))</f>
        <v/>
      </c>
      <c r="I76" s="54" t="str">
        <f>IFERROR(INDEX('Item Price Summary'!$O:$O,MATCH($D76,'Item Price Summary'!$G:$G,0))*H76,"")</f>
        <v/>
      </c>
      <c r="J76" s="100"/>
      <c r="K76" s="100"/>
      <c r="L76" s="100"/>
      <c r="M76" s="100"/>
      <c r="N76" s="21" t="str">
        <f>IFERROR(VLOOKUP($L76&amp;M76,'[1]Measurement Conversion'!$B:$G,6,FALSE),IF(M76="g",L76,""))</f>
        <v/>
      </c>
      <c r="O76" s="7"/>
      <c r="P76" s="21" t="str">
        <f>IFERROR(VLOOKUP($E76&amp;O76,'[1]Measurement Conversion'!$B:$G,6,FALSE)*N76,IF(O76="g",N76,""))</f>
        <v/>
      </c>
      <c r="Q76" s="54" t="str">
        <f>IFERROR(INDEX('Item Price Summary'!$O:$O,MATCH($D76,'Item Price Summary'!$G:$G,0))*P76,"")</f>
        <v/>
      </c>
      <c r="R76" s="101"/>
      <c r="S76" s="100"/>
      <c r="T76" s="101"/>
      <c r="U76" s="102"/>
      <c r="V76" s="21"/>
      <c r="W76" s="7"/>
      <c r="X76" s="21" t="str">
        <f>IFERROR(VLOOKUP($E76&amp;W76,'[1]Measurement Conversion'!$B:$G,6,FALSE)*V76,IF(W76="g",V76,""))</f>
        <v/>
      </c>
      <c r="Y76" s="54" t="str">
        <f>IFERROR(INDEX('Item Price Summary'!$O:$O,MATCH($D76,'Item Price Summary'!$G:$G,0))*X76,"")</f>
        <v/>
      </c>
      <c r="Z76" s="97"/>
      <c r="AA76" s="98"/>
      <c r="AB76" s="97"/>
      <c r="AC76" s="98"/>
    </row>
    <row r="77" spans="1:29" x14ac:dyDescent="0.3">
      <c r="A77">
        <f t="shared" si="5"/>
        <v>6</v>
      </c>
      <c r="B77" s="94"/>
      <c r="C77" s="94"/>
      <c r="D77" s="2" t="s">
        <v>151</v>
      </c>
      <c r="E77" s="2"/>
      <c r="F77" s="21"/>
      <c r="G77" s="7"/>
      <c r="H77" s="21" t="str">
        <f>IFERROR(VLOOKUP($E77&amp;G77,'[1]Measurement Conversion'!$B:$G,6,FALSE)*F77,IF(G77="g",F77,""))</f>
        <v/>
      </c>
      <c r="I77" s="54" t="str">
        <f>IFERROR(INDEX('Item Price Summary'!$O:$O,MATCH($D77,'Item Price Summary'!$G:$G,0))*H77,"")</f>
        <v/>
      </c>
      <c r="J77" s="100"/>
      <c r="K77" s="100"/>
      <c r="L77" s="100"/>
      <c r="M77" s="100"/>
      <c r="N77" s="21" t="str">
        <f>IFERROR(VLOOKUP($L77&amp;M77,'[1]Measurement Conversion'!$B:$G,6,FALSE),IF(M77="g",L77,""))</f>
        <v/>
      </c>
      <c r="O77" s="7"/>
      <c r="P77" s="21" t="str">
        <f>IFERROR(VLOOKUP($E77&amp;O77,'[1]Measurement Conversion'!$B:$G,6,FALSE)*N77,IF(O77="g",N77,""))</f>
        <v/>
      </c>
      <c r="Q77" s="54" t="str">
        <f>IFERROR(INDEX('Item Price Summary'!$O:$O,MATCH($D77,'Item Price Summary'!$G:$G,0))*P77,"")</f>
        <v/>
      </c>
      <c r="R77" s="101"/>
      <c r="S77" s="100"/>
      <c r="T77" s="101"/>
      <c r="U77" s="102"/>
      <c r="V77" s="21"/>
      <c r="W77" s="7"/>
      <c r="X77" s="21" t="str">
        <f>IFERROR(VLOOKUP($E77&amp;W77,'[1]Measurement Conversion'!$B:$G,6,FALSE)*V77,IF(W77="g",V77,""))</f>
        <v/>
      </c>
      <c r="Y77" s="54" t="str">
        <f>IFERROR(INDEX('Item Price Summary'!$O:$O,MATCH($D77,'Item Price Summary'!$G:$G,0))*X77,"")</f>
        <v/>
      </c>
      <c r="Z77" s="97"/>
      <c r="AA77" s="98"/>
      <c r="AB77" s="97"/>
      <c r="AC77" s="98"/>
    </row>
    <row r="78" spans="1:29" x14ac:dyDescent="0.3">
      <c r="A78">
        <f t="shared" si="5"/>
        <v>7</v>
      </c>
      <c r="B78" s="94"/>
      <c r="C78" s="94"/>
      <c r="D78" s="2" t="s">
        <v>151</v>
      </c>
      <c r="E78" s="2"/>
      <c r="F78" s="21"/>
      <c r="G78" s="7"/>
      <c r="H78" s="21" t="str">
        <f>IFERROR(VLOOKUP($E78&amp;G78,'[1]Measurement Conversion'!$B:$G,6,FALSE)*F78,IF(G78="g",F78,""))</f>
        <v/>
      </c>
      <c r="I78" s="54" t="str">
        <f>IFERROR(INDEX('Item Price Summary'!$O:$O,MATCH($D78,'Item Price Summary'!$G:$G,0))*H78,"")</f>
        <v/>
      </c>
      <c r="J78" s="100"/>
      <c r="K78" s="100"/>
      <c r="L78" s="100"/>
      <c r="M78" s="100"/>
      <c r="N78" s="21" t="str">
        <f>IFERROR(VLOOKUP($L78&amp;M78,'[1]Measurement Conversion'!$B:$G,6,FALSE),IF(M78="g",L78,""))</f>
        <v/>
      </c>
      <c r="O78" s="7"/>
      <c r="P78" s="21" t="str">
        <f>IFERROR(VLOOKUP($E78&amp;O78,'[1]Measurement Conversion'!$B:$G,6,FALSE)*N78,IF(O78="g",N78,""))</f>
        <v/>
      </c>
      <c r="Q78" s="54" t="str">
        <f>IFERROR(INDEX('Item Price Summary'!$O:$O,MATCH($D78,'Item Price Summary'!$G:$G,0))*P78,"")</f>
        <v/>
      </c>
      <c r="R78" s="101"/>
      <c r="S78" s="100"/>
      <c r="T78" s="101"/>
      <c r="U78" s="102"/>
      <c r="V78" s="21"/>
      <c r="W78" s="7"/>
      <c r="X78" s="21" t="str">
        <f>IFERROR(VLOOKUP($E78&amp;W78,'[1]Measurement Conversion'!$B:$G,6,FALSE)*V78,IF(W78="g",V78,""))</f>
        <v/>
      </c>
      <c r="Y78" s="54" t="str">
        <f>IFERROR(INDEX('Item Price Summary'!$O:$O,MATCH($D78,'Item Price Summary'!$G:$G,0))*X78,"")</f>
        <v/>
      </c>
      <c r="Z78" s="97"/>
      <c r="AA78" s="98"/>
      <c r="AB78" s="97"/>
      <c r="AC78" s="98"/>
    </row>
    <row r="79" spans="1:29" x14ac:dyDescent="0.3">
      <c r="A79">
        <f t="shared" si="5"/>
        <v>8</v>
      </c>
      <c r="B79" s="94"/>
      <c r="C79" s="94"/>
      <c r="D79" s="2" t="s">
        <v>151</v>
      </c>
      <c r="E79" s="2"/>
      <c r="F79" s="21"/>
      <c r="G79" s="7"/>
      <c r="H79" s="21" t="str">
        <f>IFERROR(VLOOKUP($E79&amp;G79,'[1]Measurement Conversion'!$B:$G,6,FALSE)*F79,IF(G79="g",F79,""))</f>
        <v/>
      </c>
      <c r="I79" s="54" t="str">
        <f>IFERROR(INDEX('Item Price Summary'!$O:$O,MATCH($D79,'Item Price Summary'!$G:$G,0))*H79,"")</f>
        <v/>
      </c>
      <c r="J79" s="100"/>
      <c r="K79" s="100"/>
      <c r="L79" s="100"/>
      <c r="M79" s="100"/>
      <c r="N79" s="21" t="str">
        <f>IFERROR(VLOOKUP($L79&amp;M79,'[1]Measurement Conversion'!$B:$G,6,FALSE),IF(M79="g",L79,""))</f>
        <v/>
      </c>
      <c r="O79" s="7"/>
      <c r="P79" s="21" t="str">
        <f>IFERROR(VLOOKUP($E79&amp;O79,'[1]Measurement Conversion'!$B:$G,6,FALSE)*N79,IF(O79="g",N79,""))</f>
        <v/>
      </c>
      <c r="Q79" s="54" t="str">
        <f>IFERROR(INDEX('Item Price Summary'!$O:$O,MATCH($D79,'Item Price Summary'!$G:$G,0))*P79,"")</f>
        <v/>
      </c>
      <c r="R79" s="101"/>
      <c r="S79" s="100"/>
      <c r="T79" s="101"/>
      <c r="U79" s="102"/>
      <c r="V79" s="21"/>
      <c r="W79" s="7"/>
      <c r="X79" s="21" t="str">
        <f>IFERROR(VLOOKUP($E79&amp;W79,'[1]Measurement Conversion'!$B:$G,6,FALSE)*V79,IF(W79="g",V79,""))</f>
        <v/>
      </c>
      <c r="Y79" s="54" t="str">
        <f>IFERROR(INDEX('Item Price Summary'!$O:$O,MATCH($D79,'Item Price Summary'!$G:$G,0))*X79,"")</f>
        <v/>
      </c>
      <c r="Z79" s="97"/>
      <c r="AA79" s="98"/>
      <c r="AB79" s="97"/>
      <c r="AC79" s="98"/>
    </row>
    <row r="80" spans="1:29" x14ac:dyDescent="0.3">
      <c r="A80">
        <f t="shared" si="5"/>
        <v>9</v>
      </c>
      <c r="B80" s="94"/>
      <c r="C80" s="94"/>
      <c r="D80" s="2" t="s">
        <v>151</v>
      </c>
      <c r="E80" s="2"/>
      <c r="F80" s="21"/>
      <c r="G80" s="7"/>
      <c r="H80" s="21" t="str">
        <f>IFERROR(VLOOKUP($E80&amp;G80,'[1]Measurement Conversion'!$B:$G,6,FALSE)*F80,IF(G80="g",F80,""))</f>
        <v/>
      </c>
      <c r="I80" s="54" t="str">
        <f>IFERROR(INDEX('Item Price Summary'!$O:$O,MATCH($D80,'Item Price Summary'!$G:$G,0))*H80,"")</f>
        <v/>
      </c>
      <c r="J80" s="100"/>
      <c r="K80" s="100"/>
      <c r="L80" s="100"/>
      <c r="M80" s="100"/>
      <c r="N80" s="21" t="str">
        <f>IFERROR(VLOOKUP($L80&amp;M80,'[1]Measurement Conversion'!$B:$G,6,FALSE),IF(M80="g",L80,""))</f>
        <v/>
      </c>
      <c r="O80" s="7"/>
      <c r="P80" s="21" t="str">
        <f>IFERROR(VLOOKUP($E80&amp;O80,'[1]Measurement Conversion'!$B:$G,6,FALSE)*N80,IF(O80="g",N80,""))</f>
        <v/>
      </c>
      <c r="Q80" s="54" t="str">
        <f>IFERROR(INDEX('Item Price Summary'!$O:$O,MATCH($D80,'Item Price Summary'!$G:$G,0))*P80,"")</f>
        <v/>
      </c>
      <c r="R80" s="101"/>
      <c r="S80" s="100"/>
      <c r="T80" s="101"/>
      <c r="U80" s="102"/>
      <c r="V80" s="21"/>
      <c r="W80" s="7"/>
      <c r="X80" s="21" t="str">
        <f>IFERROR(VLOOKUP($E80&amp;W80,'[1]Measurement Conversion'!$B:$G,6,FALSE)*V80,IF(W80="g",V80,""))</f>
        <v/>
      </c>
      <c r="Y80" s="54" t="str">
        <f>IFERROR(INDEX('Item Price Summary'!$O:$O,MATCH($D80,'Item Price Summary'!$G:$G,0))*X80,"")</f>
        <v/>
      </c>
      <c r="Z80" s="97"/>
      <c r="AA80" s="98"/>
      <c r="AB80" s="97"/>
      <c r="AC80" s="98"/>
    </row>
    <row r="81" spans="1:29" x14ac:dyDescent="0.3">
      <c r="A81">
        <f t="shared" si="5"/>
        <v>10</v>
      </c>
      <c r="B81" s="94"/>
      <c r="C81" s="94"/>
      <c r="D81" s="2" t="s">
        <v>92</v>
      </c>
      <c r="E81" s="2"/>
      <c r="F81" s="21"/>
      <c r="G81" s="7"/>
      <c r="H81" s="21" t="str">
        <f>IFERROR(VLOOKUP($E81&amp;G81,'[1]Measurement Conversion'!$B:$G,6,FALSE)*F81,IF(G81="g",F81,""))</f>
        <v/>
      </c>
      <c r="I81" s="54" t="str">
        <f>IFERROR(INDEX('Item Price Summary'!$O:$O,MATCH($D81,'Item Price Summary'!$G:$G,0))*H81,"")</f>
        <v/>
      </c>
      <c r="J81" s="100"/>
      <c r="K81" s="100"/>
      <c r="L81" s="100"/>
      <c r="M81" s="100"/>
      <c r="N81" s="21" t="str">
        <f>IFERROR(VLOOKUP($L81&amp;M81,'[1]Measurement Conversion'!$B:$G,6,FALSE),IF(M81="g",L81,""))</f>
        <v/>
      </c>
      <c r="O81" s="7"/>
      <c r="P81" s="21" t="str">
        <f>IFERROR(VLOOKUP($E81&amp;O81,'[1]Measurement Conversion'!$B:$G,6,FALSE)*N81,IF(O81="g",N81,""))</f>
        <v/>
      </c>
      <c r="Q81" s="54" t="str">
        <f>IFERROR(INDEX('Item Price Summary'!$O:$O,MATCH($D81,'Item Price Summary'!$G:$G,0))*P81,"")</f>
        <v/>
      </c>
      <c r="R81" s="101"/>
      <c r="S81" s="100"/>
      <c r="T81" s="101"/>
      <c r="U81" s="102"/>
      <c r="V81" s="21"/>
      <c r="W81" s="7"/>
      <c r="X81" s="21" t="str">
        <f>IFERROR(VLOOKUP($E81&amp;W81,'[1]Measurement Conversion'!$B:$G,6,FALSE)*V81,IF(W81="g",V81,""))</f>
        <v/>
      </c>
      <c r="Y81" s="54" t="str">
        <f>IFERROR(INDEX('Item Price Summary'!$O:$O,MATCH($D81,'Item Price Summary'!$G:$G,0))*X81,"")</f>
        <v/>
      </c>
      <c r="Z81" s="97"/>
      <c r="AA81" s="98"/>
      <c r="AB81" s="97"/>
      <c r="AC81" s="98"/>
    </row>
    <row r="82" spans="1:29" x14ac:dyDescent="0.3">
      <c r="A82">
        <v>1</v>
      </c>
      <c r="B82" s="94"/>
      <c r="C82" s="94" t="s">
        <v>232</v>
      </c>
      <c r="D82" s="2" t="s">
        <v>196</v>
      </c>
      <c r="E82" s="2" t="s">
        <v>30</v>
      </c>
      <c r="F82" s="21">
        <v>1</v>
      </c>
      <c r="G82" s="7" t="s">
        <v>29</v>
      </c>
      <c r="H82" s="21">
        <f>IFERROR(VLOOKUP($E82&amp;G82,'[1]Measurement Conversion'!$B:$G,6,FALSE)*F82,IF(G82="g",F82,""))</f>
        <v>1</v>
      </c>
      <c r="I82" s="54">
        <f>IFERROR(INDEX('Item Price Summary'!$O:$O,MATCH($D82,'Item Price Summary'!$G:$G,0))*H82,"")</f>
        <v>0.51591980000000004</v>
      </c>
      <c r="J82" s="99">
        <f>SUM(I82:I91)</f>
        <v>1.0869198</v>
      </c>
      <c r="K82" s="100">
        <f>J82/$G$4</f>
        <v>0.19798174863387977</v>
      </c>
      <c r="L82" s="99">
        <f>SUM(I82:I91)+$H$4</f>
        <v>1.4075110391666668</v>
      </c>
      <c r="M82" s="100">
        <f>L82/$G$4</f>
        <v>0.25637723846387372</v>
      </c>
      <c r="N82" s="21">
        <v>1</v>
      </c>
      <c r="O82" s="7" t="s">
        <v>29</v>
      </c>
      <c r="P82" s="21">
        <f>IFERROR(VLOOKUP($E82&amp;O82,'[1]Measurement Conversion'!$B:$G,6,FALSE)*N82,IF(O82="g",N82,""))</f>
        <v>1</v>
      </c>
      <c r="Q82" s="54">
        <f>IFERROR(INDEX('Item Price Summary'!$O:$O,MATCH($D82,'Item Price Summary'!$G:$G,0))*P82,"")</f>
        <v>0.51591980000000004</v>
      </c>
      <c r="R82" s="101">
        <f>SUM(Q82:Q91)</f>
        <v>1.2716698000000002</v>
      </c>
      <c r="S82" s="100">
        <f>R82/$G$5</f>
        <v>0.1959429583975347</v>
      </c>
      <c r="T82" s="101">
        <f>SUM(Q82:Q91)+$H$5</f>
        <v>1.6697775716666667</v>
      </c>
      <c r="U82" s="100">
        <f>T82/$G$5</f>
        <v>0.25728467976373909</v>
      </c>
      <c r="V82" s="21">
        <v>1</v>
      </c>
      <c r="W82" s="7" t="s">
        <v>29</v>
      </c>
      <c r="X82" s="21">
        <f>IFERROR(VLOOKUP($E82&amp;W82,'[1]Measurement Conversion'!$B:$G,6,FALSE)*V82,IF(W82="g",V82,""))</f>
        <v>1</v>
      </c>
      <c r="Y82" s="54">
        <f>IFERROR(INDEX('Item Price Summary'!$O:$O,MATCH($D82,'Item Price Summary'!$G:$G,0))*X82,"")</f>
        <v>0.51591980000000004</v>
      </c>
      <c r="Z82" s="97">
        <f>SUM(Y82:Y91)</f>
        <v>1.4564197999999999</v>
      </c>
      <c r="AA82" s="98">
        <f>Z82/$G$6</f>
        <v>0.19444857142857142</v>
      </c>
      <c r="AB82" s="97">
        <f>SUM(Y82:Y91)+$H$6</f>
        <v>1.8615364666666667</v>
      </c>
      <c r="AC82" s="98">
        <f>AB82/$G$6</f>
        <v>0.24853624388072987</v>
      </c>
    </row>
    <row r="83" spans="1:29" x14ac:dyDescent="0.3">
      <c r="A83">
        <f>A82+1</f>
        <v>2</v>
      </c>
      <c r="B83" s="94"/>
      <c r="C83" s="94"/>
      <c r="D83" s="2" t="s">
        <v>71</v>
      </c>
      <c r="E83" s="22" t="s">
        <v>71</v>
      </c>
      <c r="F83" s="21">
        <v>10</v>
      </c>
      <c r="G83" s="7" t="s">
        <v>26</v>
      </c>
      <c r="H83" s="21">
        <f>IFERROR(VLOOKUP($E83&amp;G83,'[1]Measurement Conversion'!$B:$G,6,FALSE)*F83,IF(G83="g",F83,""))</f>
        <v>16</v>
      </c>
      <c r="I83" s="54">
        <f>IFERROR(INDEX('Item Price Summary'!$O:$O,MATCH($D83,'Item Price Summary'!$G:$G,0))*H83,"")</f>
        <v>5.6000000000000001E-2</v>
      </c>
      <c r="J83" s="100"/>
      <c r="K83" s="100"/>
      <c r="L83" s="100"/>
      <c r="M83" s="100"/>
      <c r="N83" s="21">
        <v>20</v>
      </c>
      <c r="O83" s="7" t="s">
        <v>26</v>
      </c>
      <c r="P83" s="21">
        <f>IFERROR(VLOOKUP($E83&amp;O83,'[1]Measurement Conversion'!$B:$G,6,FALSE)*N83,IF(O83="g",N83,""))</f>
        <v>32</v>
      </c>
      <c r="Q83" s="54">
        <f>IFERROR(INDEX('Item Price Summary'!$O:$O,MATCH($D83,'Item Price Summary'!$G:$G,0))*P83,"")</f>
        <v>0.112</v>
      </c>
      <c r="R83" s="101"/>
      <c r="S83" s="100"/>
      <c r="T83" s="101"/>
      <c r="U83" s="102"/>
      <c r="V83" s="21">
        <v>30</v>
      </c>
      <c r="W83" s="7" t="s">
        <v>26</v>
      </c>
      <c r="X83" s="21">
        <f>IFERROR(VLOOKUP($E83&amp;W83,'[1]Measurement Conversion'!$B:$G,6,FALSE)*V83,IF(W83="g",V83,""))</f>
        <v>48</v>
      </c>
      <c r="Y83" s="54">
        <f>IFERROR(INDEX('Item Price Summary'!$O:$O,MATCH($D83,'Item Price Summary'!$G:$G,0))*X83,"")</f>
        <v>0.16800000000000001</v>
      </c>
      <c r="Z83" s="97"/>
      <c r="AA83" s="98"/>
      <c r="AB83" s="97"/>
      <c r="AC83" s="98"/>
    </row>
    <row r="84" spans="1:29" x14ac:dyDescent="0.3">
      <c r="A84">
        <f t="shared" ref="A84:A91" si="6">A83+1</f>
        <v>3</v>
      </c>
      <c r="B84" s="94"/>
      <c r="C84" s="94"/>
      <c r="D84" s="2" t="s">
        <v>229</v>
      </c>
      <c r="E84" s="22" t="s">
        <v>72</v>
      </c>
      <c r="F84" s="21">
        <v>4</v>
      </c>
      <c r="G84" s="7" t="s">
        <v>37</v>
      </c>
      <c r="H84" s="21">
        <f>IFERROR(VLOOKUP($E84&amp;G84,'[1]Measurement Conversion'!$B:$G,6,FALSE)*F84,IF(G84="g",F84,""))</f>
        <v>100</v>
      </c>
      <c r="I84" s="54">
        <f>IFERROR(INDEX('Item Price Summary'!$O:$O,MATCH($D84,'Item Price Summary'!$G:$G,0))*H84,"")</f>
        <v>0.51500000000000001</v>
      </c>
      <c r="J84" s="100"/>
      <c r="K84" s="100"/>
      <c r="L84" s="100"/>
      <c r="M84" s="100"/>
      <c r="N84" s="21">
        <v>5</v>
      </c>
      <c r="O84" s="7" t="s">
        <v>37</v>
      </c>
      <c r="P84" s="21">
        <f>IFERROR(VLOOKUP($E84&amp;O84,'[1]Measurement Conversion'!$B:$G,6,FALSE)*N84,IF(O84="g",N84,""))</f>
        <v>125</v>
      </c>
      <c r="Q84" s="54">
        <f>IFERROR(INDEX('Item Price Summary'!$O:$O,MATCH($D84,'Item Price Summary'!$G:$G,0))*P84,"")</f>
        <v>0.64375000000000004</v>
      </c>
      <c r="R84" s="101"/>
      <c r="S84" s="100"/>
      <c r="T84" s="101"/>
      <c r="U84" s="102"/>
      <c r="V84" s="21">
        <f>4+2</f>
        <v>6</v>
      </c>
      <c r="W84" s="7" t="s">
        <v>37</v>
      </c>
      <c r="X84" s="21">
        <f>IFERROR(VLOOKUP($E84&amp;W84,'[1]Measurement Conversion'!$B:$G,6,FALSE)*V84,IF(W84="g",V84,""))</f>
        <v>150</v>
      </c>
      <c r="Y84" s="54">
        <f>IFERROR(INDEX('Item Price Summary'!$O:$O,MATCH($D84,'Item Price Summary'!$G:$G,0))*X84,"")</f>
        <v>0.77249999999999996</v>
      </c>
      <c r="Z84" s="97"/>
      <c r="AA84" s="98"/>
      <c r="AB84" s="97"/>
      <c r="AC84" s="98"/>
    </row>
    <row r="85" spans="1:29" x14ac:dyDescent="0.3">
      <c r="A85">
        <f t="shared" si="6"/>
        <v>4</v>
      </c>
      <c r="B85" s="94"/>
      <c r="C85" s="94"/>
      <c r="D85" s="2" t="s">
        <v>27</v>
      </c>
      <c r="E85" s="22" t="s">
        <v>27</v>
      </c>
      <c r="F85" s="21">
        <v>700</v>
      </c>
      <c r="G85" s="7" t="s">
        <v>26</v>
      </c>
      <c r="H85" s="21">
        <f>IFERROR(VLOOKUP($E85&amp;G85,'[1]Measurement Conversion'!$B:$G,6,FALSE)*F85,IF(G85="g",F85,""))</f>
        <v>355.04699999999997</v>
      </c>
      <c r="I85" s="54">
        <f>IFERROR(INDEX('Item Price Summary'!$O:$O,MATCH($D85,'Item Price Summary'!$G:$G,0))*H85,"")</f>
        <v>0</v>
      </c>
      <c r="J85" s="100"/>
      <c r="K85" s="100"/>
      <c r="L85" s="100"/>
      <c r="M85" s="100"/>
      <c r="N85" s="21">
        <v>800</v>
      </c>
      <c r="O85" s="7" t="s">
        <v>26</v>
      </c>
      <c r="P85" s="21">
        <f>IFERROR(VLOOKUP($E85&amp;O85,'[1]Measurement Conversion'!$B:$G,6,FALSE)*N85,IF(O85="g",N85,""))</f>
        <v>405.76799999999997</v>
      </c>
      <c r="Q85" s="54">
        <f>IFERROR(INDEX('Item Price Summary'!$O:$O,MATCH($D85,'Item Price Summary'!$G:$G,0))*P85,"")</f>
        <v>0</v>
      </c>
      <c r="R85" s="101"/>
      <c r="S85" s="100"/>
      <c r="T85" s="101"/>
      <c r="U85" s="102"/>
      <c r="V85" s="21">
        <v>1000</v>
      </c>
      <c r="W85" s="7" t="s">
        <v>26</v>
      </c>
      <c r="X85" s="21">
        <f>IFERROR(VLOOKUP($E85&amp;W85,'[1]Measurement Conversion'!$B:$G,6,FALSE)*V85,IF(W85="g",V85,""))</f>
        <v>507.20999999999992</v>
      </c>
      <c r="Y85" s="54">
        <f>IFERROR(INDEX('Item Price Summary'!$O:$O,MATCH($D85,'Item Price Summary'!$G:$G,0))*X85,"")</f>
        <v>0</v>
      </c>
      <c r="Z85" s="97"/>
      <c r="AA85" s="98"/>
      <c r="AB85" s="97"/>
      <c r="AC85" s="98"/>
    </row>
    <row r="86" spans="1:29" x14ac:dyDescent="0.3">
      <c r="A86">
        <f t="shared" si="6"/>
        <v>5</v>
      </c>
      <c r="B86" s="94"/>
      <c r="C86" s="94"/>
      <c r="D86" s="2" t="s">
        <v>151</v>
      </c>
      <c r="E86" s="2"/>
      <c r="F86" s="21"/>
      <c r="G86" s="7"/>
      <c r="H86" s="21" t="str">
        <f>IFERROR(VLOOKUP($E86&amp;G86,'[1]Measurement Conversion'!$B:$G,6,FALSE)*F86,IF(G86="g",F86,""))</f>
        <v/>
      </c>
      <c r="I86" s="54" t="str">
        <f>IFERROR(INDEX('Item Price Summary'!$O:$O,MATCH($D86,'Item Price Summary'!$G:$G,0))*H86,"")</f>
        <v/>
      </c>
      <c r="J86" s="100"/>
      <c r="K86" s="100"/>
      <c r="L86" s="100"/>
      <c r="M86" s="100"/>
      <c r="N86" s="21" t="str">
        <f>IFERROR(VLOOKUP($L86&amp;M86,'[1]Measurement Conversion'!$B:$G,6,FALSE),IF(M86="g",L86,""))</f>
        <v/>
      </c>
      <c r="O86" s="7"/>
      <c r="P86" s="21" t="str">
        <f>IFERROR(VLOOKUP($E86&amp;O86,'[1]Measurement Conversion'!$B:$G,6,FALSE)*N86,IF(O86="g",N86,""))</f>
        <v/>
      </c>
      <c r="Q86" s="54" t="str">
        <f>IFERROR(INDEX('Item Price Summary'!$O:$O,MATCH($D86,'Item Price Summary'!$G:$G,0))*P86,"")</f>
        <v/>
      </c>
      <c r="R86" s="101"/>
      <c r="S86" s="100"/>
      <c r="T86" s="101"/>
      <c r="U86" s="102"/>
      <c r="V86" s="21"/>
      <c r="W86" s="7"/>
      <c r="X86" s="21" t="str">
        <f>IFERROR(VLOOKUP($E86&amp;W86,'[1]Measurement Conversion'!$B:$G,6,FALSE)*V86,IF(W86="g",V86,""))</f>
        <v/>
      </c>
      <c r="Y86" s="54" t="str">
        <f>IFERROR(INDEX('Item Price Summary'!$O:$O,MATCH($D86,'Item Price Summary'!$G:$G,0))*X86,"")</f>
        <v/>
      </c>
      <c r="Z86" s="97"/>
      <c r="AA86" s="98"/>
      <c r="AB86" s="97"/>
      <c r="AC86" s="98"/>
    </row>
    <row r="87" spans="1:29" x14ac:dyDescent="0.3">
      <c r="A87">
        <f t="shared" si="6"/>
        <v>6</v>
      </c>
      <c r="B87" s="94"/>
      <c r="C87" s="94"/>
      <c r="D87" s="2" t="s">
        <v>151</v>
      </c>
      <c r="E87" s="2"/>
      <c r="F87" s="21"/>
      <c r="G87" s="7"/>
      <c r="H87" s="21" t="str">
        <f>IFERROR(VLOOKUP($E87&amp;G87,'[1]Measurement Conversion'!$B:$G,6,FALSE)*F87,IF(G87="g",F87,""))</f>
        <v/>
      </c>
      <c r="I87" s="54" t="str">
        <f>IFERROR(INDEX('Item Price Summary'!$O:$O,MATCH($D87,'Item Price Summary'!$G:$G,0))*H87,"")</f>
        <v/>
      </c>
      <c r="J87" s="100"/>
      <c r="K87" s="100"/>
      <c r="L87" s="100"/>
      <c r="M87" s="100"/>
      <c r="N87" s="21" t="str">
        <f>IFERROR(VLOOKUP($L87&amp;M87,'[1]Measurement Conversion'!$B:$G,6,FALSE),IF(M87="g",L87,""))</f>
        <v/>
      </c>
      <c r="O87" s="7"/>
      <c r="P87" s="21" t="str">
        <f>IFERROR(VLOOKUP($E87&amp;O87,'[1]Measurement Conversion'!$B:$G,6,FALSE)*N87,IF(O87="g",N87,""))</f>
        <v/>
      </c>
      <c r="Q87" s="54" t="str">
        <f>IFERROR(INDEX('Item Price Summary'!$O:$O,MATCH($D87,'Item Price Summary'!$G:$G,0))*P87,"")</f>
        <v/>
      </c>
      <c r="R87" s="101"/>
      <c r="S87" s="100"/>
      <c r="T87" s="101"/>
      <c r="U87" s="102"/>
      <c r="V87" s="21"/>
      <c r="W87" s="7"/>
      <c r="X87" s="21" t="str">
        <f>IFERROR(VLOOKUP($E87&amp;W87,'[1]Measurement Conversion'!$B:$G,6,FALSE)*V87,IF(W87="g",V87,""))</f>
        <v/>
      </c>
      <c r="Y87" s="54" t="str">
        <f>IFERROR(INDEX('Item Price Summary'!$O:$O,MATCH($D87,'Item Price Summary'!$G:$G,0))*X87,"")</f>
        <v/>
      </c>
      <c r="Z87" s="97"/>
      <c r="AA87" s="98"/>
      <c r="AB87" s="97"/>
      <c r="AC87" s="98"/>
    </row>
    <row r="88" spans="1:29" x14ac:dyDescent="0.3">
      <c r="A88">
        <f t="shared" si="6"/>
        <v>7</v>
      </c>
      <c r="B88" s="94"/>
      <c r="C88" s="94"/>
      <c r="D88" s="2" t="s">
        <v>151</v>
      </c>
      <c r="E88" s="2"/>
      <c r="F88" s="21"/>
      <c r="G88" s="7"/>
      <c r="H88" s="21" t="str">
        <f>IFERROR(VLOOKUP($E88&amp;G88,'[1]Measurement Conversion'!$B:$G,6,FALSE)*F88,IF(G88="g",F88,""))</f>
        <v/>
      </c>
      <c r="I88" s="54" t="str">
        <f>IFERROR(INDEX('Item Price Summary'!$O:$O,MATCH($D88,'Item Price Summary'!$G:$G,0))*H88,"")</f>
        <v/>
      </c>
      <c r="J88" s="100"/>
      <c r="K88" s="100"/>
      <c r="L88" s="100"/>
      <c r="M88" s="100"/>
      <c r="N88" s="21" t="str">
        <f>IFERROR(VLOOKUP($L88&amp;M88,'[1]Measurement Conversion'!$B:$G,6,FALSE),IF(M88="g",L88,""))</f>
        <v/>
      </c>
      <c r="O88" s="7"/>
      <c r="P88" s="21" t="str">
        <f>IFERROR(VLOOKUP($E88&amp;O88,'[1]Measurement Conversion'!$B:$G,6,FALSE)*N88,IF(O88="g",N88,""))</f>
        <v/>
      </c>
      <c r="Q88" s="54" t="str">
        <f>IFERROR(INDEX('Item Price Summary'!$O:$O,MATCH($D88,'Item Price Summary'!$G:$G,0))*P88,"")</f>
        <v/>
      </c>
      <c r="R88" s="101"/>
      <c r="S88" s="100"/>
      <c r="T88" s="101"/>
      <c r="U88" s="102"/>
      <c r="V88" s="21"/>
      <c r="W88" s="7"/>
      <c r="X88" s="21" t="str">
        <f>IFERROR(VLOOKUP($E88&amp;W88,'[1]Measurement Conversion'!$B:$G,6,FALSE)*V88,IF(W88="g",V88,""))</f>
        <v/>
      </c>
      <c r="Y88" s="54" t="str">
        <f>IFERROR(INDEX('Item Price Summary'!$O:$O,MATCH($D88,'Item Price Summary'!$G:$G,0))*X88,"")</f>
        <v/>
      </c>
      <c r="Z88" s="97"/>
      <c r="AA88" s="98"/>
      <c r="AB88" s="97"/>
      <c r="AC88" s="98"/>
    </row>
    <row r="89" spans="1:29" x14ac:dyDescent="0.3">
      <c r="A89">
        <f t="shared" si="6"/>
        <v>8</v>
      </c>
      <c r="B89" s="94"/>
      <c r="C89" s="94"/>
      <c r="D89" s="2" t="s">
        <v>151</v>
      </c>
      <c r="E89" s="2"/>
      <c r="F89" s="21"/>
      <c r="G89" s="7"/>
      <c r="H89" s="21" t="str">
        <f>IFERROR(VLOOKUP($E89&amp;G89,'[1]Measurement Conversion'!$B:$G,6,FALSE)*F89,IF(G89="g",F89,""))</f>
        <v/>
      </c>
      <c r="I89" s="54" t="str">
        <f>IFERROR(INDEX('Item Price Summary'!$O:$O,MATCH($D89,'Item Price Summary'!$G:$G,0))*H89,"")</f>
        <v/>
      </c>
      <c r="J89" s="100"/>
      <c r="K89" s="100"/>
      <c r="L89" s="100"/>
      <c r="M89" s="100"/>
      <c r="N89" s="21" t="str">
        <f>IFERROR(VLOOKUP($L89&amp;M89,'[1]Measurement Conversion'!$B:$G,6,FALSE),IF(M89="g",L89,""))</f>
        <v/>
      </c>
      <c r="O89" s="7"/>
      <c r="P89" s="21" t="str">
        <f>IFERROR(VLOOKUP($E89&amp;O89,'[1]Measurement Conversion'!$B:$G,6,FALSE)*N89,IF(O89="g",N89,""))</f>
        <v/>
      </c>
      <c r="Q89" s="54" t="str">
        <f>IFERROR(INDEX('Item Price Summary'!$O:$O,MATCH($D89,'Item Price Summary'!$G:$G,0))*P89,"")</f>
        <v/>
      </c>
      <c r="R89" s="101"/>
      <c r="S89" s="100"/>
      <c r="T89" s="101"/>
      <c r="U89" s="102"/>
      <c r="V89" s="21"/>
      <c r="W89" s="7"/>
      <c r="X89" s="21" t="str">
        <f>IFERROR(VLOOKUP($E89&amp;W89,'[1]Measurement Conversion'!$B:$G,6,FALSE)*V89,IF(W89="g",V89,""))</f>
        <v/>
      </c>
      <c r="Y89" s="54" t="str">
        <f>IFERROR(INDEX('Item Price Summary'!$O:$O,MATCH($D89,'Item Price Summary'!$G:$G,0))*X89,"")</f>
        <v/>
      </c>
      <c r="Z89" s="97"/>
      <c r="AA89" s="98"/>
      <c r="AB89" s="97"/>
      <c r="AC89" s="98"/>
    </row>
    <row r="90" spans="1:29" x14ac:dyDescent="0.3">
      <c r="A90">
        <f t="shared" si="6"/>
        <v>9</v>
      </c>
      <c r="B90" s="94"/>
      <c r="C90" s="94"/>
      <c r="D90" s="2" t="s">
        <v>151</v>
      </c>
      <c r="E90" s="2"/>
      <c r="F90" s="21"/>
      <c r="G90" s="7"/>
      <c r="H90" s="21" t="str">
        <f>IFERROR(VLOOKUP($E90&amp;G90,'[1]Measurement Conversion'!$B:$G,6,FALSE)*F90,IF(G90="g",F90,""))</f>
        <v/>
      </c>
      <c r="I90" s="54" t="str">
        <f>IFERROR(INDEX('Item Price Summary'!$O:$O,MATCH($D90,'Item Price Summary'!$G:$G,0))*H90,"")</f>
        <v/>
      </c>
      <c r="J90" s="100"/>
      <c r="K90" s="100"/>
      <c r="L90" s="100"/>
      <c r="M90" s="100"/>
      <c r="N90" s="21" t="str">
        <f>IFERROR(VLOOKUP($L90&amp;M90,'[1]Measurement Conversion'!$B:$G,6,FALSE),IF(M90="g",L90,""))</f>
        <v/>
      </c>
      <c r="O90" s="7"/>
      <c r="P90" s="21" t="str">
        <f>IFERROR(VLOOKUP($E90&amp;O90,'[1]Measurement Conversion'!$B:$G,6,FALSE)*N90,IF(O90="g",N90,""))</f>
        <v/>
      </c>
      <c r="Q90" s="54" t="str">
        <f>IFERROR(INDEX('Item Price Summary'!$O:$O,MATCH($D90,'Item Price Summary'!$G:$G,0))*P90,"")</f>
        <v/>
      </c>
      <c r="R90" s="101"/>
      <c r="S90" s="100"/>
      <c r="T90" s="101"/>
      <c r="U90" s="102"/>
      <c r="V90" s="21"/>
      <c r="W90" s="7"/>
      <c r="X90" s="21" t="str">
        <f>IFERROR(VLOOKUP($E90&amp;W90,'[1]Measurement Conversion'!$B:$G,6,FALSE)*V90,IF(W90="g",V90,""))</f>
        <v/>
      </c>
      <c r="Y90" s="54" t="str">
        <f>IFERROR(INDEX('Item Price Summary'!$O:$O,MATCH($D90,'Item Price Summary'!$G:$G,0))*X90,"")</f>
        <v/>
      </c>
      <c r="Z90" s="97"/>
      <c r="AA90" s="98"/>
      <c r="AB90" s="97"/>
      <c r="AC90" s="98"/>
    </row>
    <row r="91" spans="1:29" x14ac:dyDescent="0.3">
      <c r="A91">
        <f t="shared" si="6"/>
        <v>10</v>
      </c>
      <c r="B91" s="94"/>
      <c r="C91" s="94"/>
      <c r="D91" s="2" t="s">
        <v>92</v>
      </c>
      <c r="E91" s="2"/>
      <c r="F91" s="21"/>
      <c r="G91" s="7"/>
      <c r="H91" s="21" t="str">
        <f>IFERROR(VLOOKUP($E91&amp;G91,'[1]Measurement Conversion'!$B:$G,6,FALSE)*F91,IF(G91="g",F91,""))</f>
        <v/>
      </c>
      <c r="I91" s="54" t="str">
        <f>IFERROR(INDEX('Item Price Summary'!$O:$O,MATCH($D91,'Item Price Summary'!$G:$G,0))*H91,"")</f>
        <v/>
      </c>
      <c r="J91" s="100"/>
      <c r="K91" s="100"/>
      <c r="L91" s="100"/>
      <c r="M91" s="100"/>
      <c r="N91" s="21" t="str">
        <f>IFERROR(VLOOKUP($L91&amp;M91,'[1]Measurement Conversion'!$B:$G,6,FALSE),IF(M91="g",L91,""))</f>
        <v/>
      </c>
      <c r="O91" s="7"/>
      <c r="P91" s="21" t="str">
        <f>IFERROR(VLOOKUP($E91&amp;O91,'[1]Measurement Conversion'!$B:$G,6,FALSE)*N91,IF(O91="g",N91,""))</f>
        <v/>
      </c>
      <c r="Q91" s="54" t="str">
        <f>IFERROR(INDEX('Item Price Summary'!$O:$O,MATCH($D91,'Item Price Summary'!$G:$G,0))*P91,"")</f>
        <v/>
      </c>
      <c r="R91" s="101"/>
      <c r="S91" s="100"/>
      <c r="T91" s="101"/>
      <c r="U91" s="102"/>
      <c r="V91" s="21"/>
      <c r="W91" s="7"/>
      <c r="X91" s="21" t="str">
        <f>IFERROR(VLOOKUP($E91&amp;W91,'[1]Measurement Conversion'!$B:$G,6,FALSE)*V91,IF(W91="g",V91,""))</f>
        <v/>
      </c>
      <c r="Y91" s="54" t="str">
        <f>IFERROR(INDEX('Item Price Summary'!$O:$O,MATCH($D91,'Item Price Summary'!$G:$G,0))*X91,"")</f>
        <v/>
      </c>
      <c r="Z91" s="97"/>
      <c r="AA91" s="98"/>
      <c r="AB91" s="97"/>
      <c r="AC91" s="98"/>
    </row>
    <row r="92" spans="1:29" x14ac:dyDescent="0.3">
      <c r="A92">
        <v>1</v>
      </c>
      <c r="B92" s="94"/>
      <c r="C92" s="94" t="s">
        <v>233</v>
      </c>
      <c r="D92" s="2" t="s">
        <v>196</v>
      </c>
      <c r="E92" s="2" t="s">
        <v>30</v>
      </c>
      <c r="F92" s="21">
        <v>1</v>
      </c>
      <c r="G92" s="7" t="s">
        <v>29</v>
      </c>
      <c r="H92" s="21">
        <f>IFERROR(VLOOKUP($E92&amp;G92,'[1]Measurement Conversion'!$B:$G,6,FALSE)*F92,IF(G92="g",F92,""))</f>
        <v>1</v>
      </c>
      <c r="I92" s="54">
        <f>IFERROR(INDEX('Item Price Summary'!$O:$O,MATCH($D92,'Item Price Summary'!$G:$G,0))*H92,"")</f>
        <v>0.51591980000000004</v>
      </c>
      <c r="J92" s="99">
        <f>SUM(I92:I101)</f>
        <v>1.2086698</v>
      </c>
      <c r="K92" s="100">
        <f>J92/$G$4</f>
        <v>0.2201584335154827</v>
      </c>
      <c r="L92" s="99">
        <f>SUM(I92:I101)+$H$4</f>
        <v>1.5292610391666668</v>
      </c>
      <c r="M92" s="100">
        <f>L92/$G$4</f>
        <v>0.27855392334547663</v>
      </c>
      <c r="N92" s="21">
        <v>1</v>
      </c>
      <c r="O92" s="7" t="s">
        <v>29</v>
      </c>
      <c r="P92" s="21">
        <f>IFERROR(VLOOKUP($E92&amp;O92,'[1]Measurement Conversion'!$B:$G,6,FALSE)*N92,IF(O92="g",N92,""))</f>
        <v>1</v>
      </c>
      <c r="Q92" s="54">
        <f>IFERROR(INDEX('Item Price Summary'!$O:$O,MATCH($D92,'Item Price Summary'!$G:$G,0))*P92,"")</f>
        <v>0.51591980000000004</v>
      </c>
      <c r="R92" s="101">
        <f>SUM(Q92:Q101)</f>
        <v>1.5550448000000001</v>
      </c>
      <c r="S92" s="100">
        <f>R92/$G$5</f>
        <v>0.23960628659476119</v>
      </c>
      <c r="T92" s="101">
        <f>SUM(Q92:Q101)+$H$5</f>
        <v>1.9531525716666667</v>
      </c>
      <c r="U92" s="100">
        <f>T92/$G$5</f>
        <v>0.3009480079609656</v>
      </c>
      <c r="V92" s="21">
        <v>1</v>
      </c>
      <c r="W92" s="7" t="s">
        <v>29</v>
      </c>
      <c r="X92" s="21">
        <f>IFERROR(VLOOKUP($E92&amp;W92,'[1]Measurement Conversion'!$B:$G,6,FALSE)*V92,IF(W92="g",V92,""))</f>
        <v>1</v>
      </c>
      <c r="Y92" s="54">
        <f>IFERROR(INDEX('Item Price Summary'!$O:$O,MATCH($D92,'Item Price Summary'!$G:$G,0))*X92,"")</f>
        <v>0.51591980000000004</v>
      </c>
      <c r="Z92" s="97">
        <f>SUM(Y92:Y101)</f>
        <v>2.1917948000000003</v>
      </c>
      <c r="AA92" s="98">
        <f>Z92/$G$6</f>
        <v>0.29262947930574101</v>
      </c>
      <c r="AB92" s="97">
        <f>SUM(Y92:Y101)+$H$6</f>
        <v>2.5969114666666671</v>
      </c>
      <c r="AC92" s="98">
        <f>AB92/$G$6</f>
        <v>0.34671715175789947</v>
      </c>
    </row>
    <row r="93" spans="1:29" x14ac:dyDescent="0.3">
      <c r="A93">
        <f>A92+1</f>
        <v>2</v>
      </c>
      <c r="B93" s="94"/>
      <c r="C93" s="94"/>
      <c r="D93" s="2" t="s">
        <v>71</v>
      </c>
      <c r="E93" s="22" t="s">
        <v>71</v>
      </c>
      <c r="F93" s="21">
        <v>20</v>
      </c>
      <c r="G93" s="7" t="s">
        <v>26</v>
      </c>
      <c r="H93" s="21">
        <f>IFERROR(VLOOKUP($E93&amp;G93,'[1]Measurement Conversion'!$B:$G,6,FALSE)*F93,IF(G93="g",F93,""))</f>
        <v>32</v>
      </c>
      <c r="I93" s="54">
        <f>IFERROR(INDEX('Item Price Summary'!$O:$O,MATCH($D93,'Item Price Summary'!$G:$G,0))*H93,"")</f>
        <v>0.112</v>
      </c>
      <c r="J93" s="100"/>
      <c r="K93" s="100"/>
      <c r="L93" s="100"/>
      <c r="M93" s="100"/>
      <c r="N93" s="21">
        <v>30</v>
      </c>
      <c r="O93" s="7" t="s">
        <v>26</v>
      </c>
      <c r="P93" s="21">
        <f>IFERROR(VLOOKUP($E93&amp;O93,'[1]Measurement Conversion'!$B:$G,6,FALSE)*N93,IF(O93="g",N93,""))</f>
        <v>48</v>
      </c>
      <c r="Q93" s="54">
        <f>IFERROR(INDEX('Item Price Summary'!$O:$O,MATCH($D93,'Item Price Summary'!$G:$G,0))*P93,"")</f>
        <v>0.16800000000000001</v>
      </c>
      <c r="R93" s="101"/>
      <c r="S93" s="100"/>
      <c r="T93" s="101"/>
      <c r="U93" s="102"/>
      <c r="V93" s="21">
        <v>40</v>
      </c>
      <c r="W93" s="7" t="s">
        <v>26</v>
      </c>
      <c r="X93" s="21">
        <f>IFERROR(VLOOKUP($E93&amp;W93,'[1]Measurement Conversion'!$B:$G,6,FALSE)*V93,IF(W93="g",V93,""))</f>
        <v>64</v>
      </c>
      <c r="Y93" s="54">
        <f>IFERROR(INDEX('Item Price Summary'!$O:$O,MATCH($D93,'Item Price Summary'!$G:$G,0))*X93,"")</f>
        <v>0.224</v>
      </c>
      <c r="Z93" s="97"/>
      <c r="AA93" s="98"/>
      <c r="AB93" s="97"/>
      <c r="AC93" s="98"/>
    </row>
    <row r="94" spans="1:29" x14ac:dyDescent="0.3">
      <c r="A94">
        <f t="shared" ref="A94:A101" si="7">A93+1</f>
        <v>3</v>
      </c>
      <c r="B94" s="94"/>
      <c r="C94" s="94"/>
      <c r="D94" s="2" t="s">
        <v>170</v>
      </c>
      <c r="E94" s="22" t="s">
        <v>171</v>
      </c>
      <c r="F94" s="21">
        <v>2</v>
      </c>
      <c r="G94" s="7" t="s">
        <v>37</v>
      </c>
      <c r="H94" s="21">
        <f>IFERROR(VLOOKUP($E94&amp;G94,'[1]Measurement Conversion'!$B:$G,6,FALSE)*F94,IF(G94="g",F94,""))</f>
        <v>46</v>
      </c>
      <c r="I94" s="54">
        <f>IFERROR(INDEX('Item Price Summary'!$O:$O,MATCH($D94,'Item Price Summary'!$G:$G,0))*H94,"")</f>
        <v>0.58074999999999999</v>
      </c>
      <c r="J94" s="100"/>
      <c r="K94" s="100"/>
      <c r="L94" s="100"/>
      <c r="M94" s="100"/>
      <c r="N94" s="21">
        <v>3</v>
      </c>
      <c r="O94" s="7" t="s">
        <v>37</v>
      </c>
      <c r="P94" s="21">
        <f>IFERROR(VLOOKUP($E94&amp;O94,'[1]Measurement Conversion'!$B:$G,6,FALSE)*N94,IF(O94="g",N94,""))</f>
        <v>69</v>
      </c>
      <c r="Q94" s="54">
        <f>IFERROR(INDEX('Item Price Summary'!$O:$O,MATCH($D94,'Item Price Summary'!$G:$G,0))*P94,"")</f>
        <v>0.87112500000000004</v>
      </c>
      <c r="R94" s="101"/>
      <c r="S94" s="100"/>
      <c r="T94" s="101"/>
      <c r="U94" s="102"/>
      <c r="V94" s="21">
        <v>5</v>
      </c>
      <c r="W94" s="7" t="s">
        <v>37</v>
      </c>
      <c r="X94" s="21">
        <f>IFERROR(VLOOKUP($E94&amp;W94,'[1]Measurement Conversion'!$B:$G,6,FALSE)*V94,IF(W94="g",V94,""))</f>
        <v>115</v>
      </c>
      <c r="Y94" s="54">
        <f>IFERROR(INDEX('Item Price Summary'!$O:$O,MATCH($D94,'Item Price Summary'!$G:$G,0))*X94,"")</f>
        <v>1.451875</v>
      </c>
      <c r="Z94" s="97"/>
      <c r="AA94" s="98"/>
      <c r="AB94" s="97"/>
      <c r="AC94" s="98"/>
    </row>
    <row r="95" spans="1:29" x14ac:dyDescent="0.3">
      <c r="A95">
        <f t="shared" si="7"/>
        <v>4</v>
      </c>
      <c r="B95" s="94"/>
      <c r="C95" s="94"/>
      <c r="D95" s="2" t="s">
        <v>27</v>
      </c>
      <c r="E95" s="22" t="s">
        <v>27</v>
      </c>
      <c r="F95" s="21">
        <v>700</v>
      </c>
      <c r="G95" s="7" t="s">
        <v>26</v>
      </c>
      <c r="H95" s="21">
        <f>IFERROR(VLOOKUP($E95&amp;G95,'[1]Measurement Conversion'!$B:$G,6,FALSE)*F95,IF(G95="g",F95,""))</f>
        <v>355.04699999999997</v>
      </c>
      <c r="I95" s="54">
        <f>IFERROR(INDEX('Item Price Summary'!$O:$O,MATCH($D95,'Item Price Summary'!$G:$G,0))*H95,"")</f>
        <v>0</v>
      </c>
      <c r="J95" s="100"/>
      <c r="K95" s="100"/>
      <c r="L95" s="100"/>
      <c r="M95" s="100"/>
      <c r="N95" s="21">
        <v>800</v>
      </c>
      <c r="O95" s="7" t="s">
        <v>26</v>
      </c>
      <c r="P95" s="21">
        <f>IFERROR(VLOOKUP($E95&amp;O95,'[1]Measurement Conversion'!$B:$G,6,FALSE)*N95,IF(O95="g",N95,""))</f>
        <v>405.76799999999997</v>
      </c>
      <c r="Q95" s="54">
        <f>IFERROR(INDEX('Item Price Summary'!$O:$O,MATCH($D95,'Item Price Summary'!$G:$G,0))*P95,"")</f>
        <v>0</v>
      </c>
      <c r="R95" s="101"/>
      <c r="S95" s="100"/>
      <c r="T95" s="101"/>
      <c r="U95" s="102"/>
      <c r="V95" s="21">
        <v>1000</v>
      </c>
      <c r="W95" s="7" t="s">
        <v>26</v>
      </c>
      <c r="X95" s="21">
        <f>IFERROR(VLOOKUP($E95&amp;W95,'[1]Measurement Conversion'!$B:$G,6,FALSE)*V95,IF(W95="g",V95,""))</f>
        <v>507.20999999999992</v>
      </c>
      <c r="Y95" s="54">
        <f>IFERROR(INDEX('Item Price Summary'!$O:$O,MATCH($D95,'Item Price Summary'!$G:$G,0))*X95,"")</f>
        <v>0</v>
      </c>
      <c r="Z95" s="97"/>
      <c r="AA95" s="98"/>
      <c r="AB95" s="97"/>
      <c r="AC95" s="98"/>
    </row>
    <row r="96" spans="1:29" x14ac:dyDescent="0.3">
      <c r="A96">
        <f t="shared" si="7"/>
        <v>5</v>
      </c>
      <c r="B96" s="94"/>
      <c r="C96" s="94"/>
      <c r="D96" s="2" t="s">
        <v>151</v>
      </c>
      <c r="E96" s="2"/>
      <c r="F96" s="21"/>
      <c r="G96" s="7"/>
      <c r="H96" s="21" t="str">
        <f>IFERROR(VLOOKUP($E96&amp;G96,'[1]Measurement Conversion'!$B:$G,6,FALSE)*F96,IF(G96="g",F96,""))</f>
        <v/>
      </c>
      <c r="I96" s="54" t="str">
        <f>IFERROR(INDEX('Item Price Summary'!$O:$O,MATCH($D96,'Item Price Summary'!$G:$G,0))*H96,"")</f>
        <v/>
      </c>
      <c r="J96" s="100"/>
      <c r="K96" s="100"/>
      <c r="L96" s="100"/>
      <c r="M96" s="100"/>
      <c r="N96" s="21" t="str">
        <f>IFERROR(VLOOKUP($L96&amp;M96,'[1]Measurement Conversion'!$B:$G,6,FALSE),IF(M96="g",L96,""))</f>
        <v/>
      </c>
      <c r="O96" s="7"/>
      <c r="P96" s="21" t="str">
        <f>IFERROR(VLOOKUP($E96&amp;O96,'[1]Measurement Conversion'!$B:$G,6,FALSE)*N96,IF(O96="g",N96,""))</f>
        <v/>
      </c>
      <c r="Q96" s="54" t="str">
        <f>IFERROR(INDEX('Item Price Summary'!$O:$O,MATCH($D96,'Item Price Summary'!$G:$G,0))*P96,"")</f>
        <v/>
      </c>
      <c r="R96" s="101"/>
      <c r="S96" s="100"/>
      <c r="T96" s="101"/>
      <c r="U96" s="102"/>
      <c r="V96" s="21"/>
      <c r="W96" s="7"/>
      <c r="X96" s="21" t="str">
        <f>IFERROR(VLOOKUP($E96&amp;W96,'[1]Measurement Conversion'!$B:$G,6,FALSE)*V96,IF(W96="g",V96,""))</f>
        <v/>
      </c>
      <c r="Y96" s="54" t="str">
        <f>IFERROR(INDEX('Item Price Summary'!$O:$O,MATCH($D96,'Item Price Summary'!$G:$G,0))*X96,"")</f>
        <v/>
      </c>
      <c r="Z96" s="97"/>
      <c r="AA96" s="98"/>
      <c r="AB96" s="97"/>
      <c r="AC96" s="98"/>
    </row>
    <row r="97" spans="1:29" x14ac:dyDescent="0.3">
      <c r="A97">
        <f t="shared" si="7"/>
        <v>6</v>
      </c>
      <c r="B97" s="94"/>
      <c r="C97" s="94"/>
      <c r="D97" s="2" t="s">
        <v>151</v>
      </c>
      <c r="E97" s="2"/>
      <c r="F97" s="21"/>
      <c r="G97" s="7"/>
      <c r="H97" s="21" t="str">
        <f>IFERROR(VLOOKUP($E97&amp;G97,'[1]Measurement Conversion'!$B:$G,6,FALSE)*F97,IF(G97="g",F97,""))</f>
        <v/>
      </c>
      <c r="I97" s="54" t="str">
        <f>IFERROR(INDEX('Item Price Summary'!$O:$O,MATCH($D97,'Item Price Summary'!$G:$G,0))*H97,"")</f>
        <v/>
      </c>
      <c r="J97" s="100"/>
      <c r="K97" s="100"/>
      <c r="L97" s="100"/>
      <c r="M97" s="100"/>
      <c r="N97" s="21" t="str">
        <f>IFERROR(VLOOKUP($L97&amp;M97,'[1]Measurement Conversion'!$B:$G,6,FALSE),IF(M97="g",L97,""))</f>
        <v/>
      </c>
      <c r="O97" s="7"/>
      <c r="P97" s="21" t="str">
        <f>IFERROR(VLOOKUP($E97&amp;O97,'[1]Measurement Conversion'!$B:$G,6,FALSE)*N97,IF(O97="g",N97,""))</f>
        <v/>
      </c>
      <c r="Q97" s="54" t="str">
        <f>IFERROR(INDEX('Item Price Summary'!$O:$O,MATCH($D97,'Item Price Summary'!$G:$G,0))*P97,"")</f>
        <v/>
      </c>
      <c r="R97" s="101"/>
      <c r="S97" s="100"/>
      <c r="T97" s="101"/>
      <c r="U97" s="102"/>
      <c r="V97" s="21"/>
      <c r="W97" s="7"/>
      <c r="X97" s="21" t="str">
        <f>IFERROR(VLOOKUP($E97&amp;W97,'[1]Measurement Conversion'!$B:$G,6,FALSE)*V97,IF(W97="g",V97,""))</f>
        <v/>
      </c>
      <c r="Y97" s="54" t="str">
        <f>IFERROR(INDEX('Item Price Summary'!$O:$O,MATCH($D97,'Item Price Summary'!$G:$G,0))*X97,"")</f>
        <v/>
      </c>
      <c r="Z97" s="97"/>
      <c r="AA97" s="98"/>
      <c r="AB97" s="97"/>
      <c r="AC97" s="98"/>
    </row>
    <row r="98" spans="1:29" x14ac:dyDescent="0.3">
      <c r="A98">
        <f t="shared" si="7"/>
        <v>7</v>
      </c>
      <c r="B98" s="94"/>
      <c r="C98" s="94"/>
      <c r="D98" s="2" t="s">
        <v>151</v>
      </c>
      <c r="E98" s="2"/>
      <c r="F98" s="21"/>
      <c r="G98" s="7"/>
      <c r="H98" s="21" t="str">
        <f>IFERROR(VLOOKUP($E98&amp;G98,'[1]Measurement Conversion'!$B:$G,6,FALSE)*F98,IF(G98="g",F98,""))</f>
        <v/>
      </c>
      <c r="I98" s="54" t="str">
        <f>IFERROR(INDEX('Item Price Summary'!$O:$O,MATCH($D98,'Item Price Summary'!$G:$G,0))*H98,"")</f>
        <v/>
      </c>
      <c r="J98" s="100"/>
      <c r="K98" s="100"/>
      <c r="L98" s="100"/>
      <c r="M98" s="100"/>
      <c r="N98" s="21" t="str">
        <f>IFERROR(VLOOKUP($L98&amp;M98,'[1]Measurement Conversion'!$B:$G,6,FALSE),IF(M98="g",L98,""))</f>
        <v/>
      </c>
      <c r="O98" s="7"/>
      <c r="P98" s="21" t="str">
        <f>IFERROR(VLOOKUP($E98&amp;O98,'[1]Measurement Conversion'!$B:$G,6,FALSE)*N98,IF(O98="g",N98,""))</f>
        <v/>
      </c>
      <c r="Q98" s="54" t="str">
        <f>IFERROR(INDEX('Item Price Summary'!$O:$O,MATCH($D98,'Item Price Summary'!$G:$G,0))*P98,"")</f>
        <v/>
      </c>
      <c r="R98" s="101"/>
      <c r="S98" s="100"/>
      <c r="T98" s="101"/>
      <c r="U98" s="102"/>
      <c r="V98" s="21"/>
      <c r="W98" s="7"/>
      <c r="X98" s="21" t="str">
        <f>IFERROR(VLOOKUP($E98&amp;W98,'[1]Measurement Conversion'!$B:$G,6,FALSE)*V98,IF(W98="g",V98,""))</f>
        <v/>
      </c>
      <c r="Y98" s="54" t="str">
        <f>IFERROR(INDEX('Item Price Summary'!$O:$O,MATCH($D98,'Item Price Summary'!$G:$G,0))*X98,"")</f>
        <v/>
      </c>
      <c r="Z98" s="97"/>
      <c r="AA98" s="98"/>
      <c r="AB98" s="97"/>
      <c r="AC98" s="98"/>
    </row>
    <row r="99" spans="1:29" x14ac:dyDescent="0.3">
      <c r="A99">
        <f t="shared" si="7"/>
        <v>8</v>
      </c>
      <c r="B99" s="94"/>
      <c r="C99" s="94"/>
      <c r="D99" s="2" t="s">
        <v>151</v>
      </c>
      <c r="E99" s="2"/>
      <c r="F99" s="21"/>
      <c r="G99" s="7"/>
      <c r="H99" s="21" t="str">
        <f>IFERROR(VLOOKUP($E99&amp;G99,'[1]Measurement Conversion'!$B:$G,6,FALSE)*F99,IF(G99="g",F99,""))</f>
        <v/>
      </c>
      <c r="I99" s="54" t="str">
        <f>IFERROR(INDEX('Item Price Summary'!$O:$O,MATCH($D99,'Item Price Summary'!$G:$G,0))*H99,"")</f>
        <v/>
      </c>
      <c r="J99" s="100"/>
      <c r="K99" s="100"/>
      <c r="L99" s="100"/>
      <c r="M99" s="100"/>
      <c r="N99" s="21" t="str">
        <f>IFERROR(VLOOKUP($L99&amp;M99,'[1]Measurement Conversion'!$B:$G,6,FALSE),IF(M99="g",L99,""))</f>
        <v/>
      </c>
      <c r="O99" s="7"/>
      <c r="P99" s="21" t="str">
        <f>IFERROR(VLOOKUP($E99&amp;O99,'[1]Measurement Conversion'!$B:$G,6,FALSE)*N99,IF(O99="g",N99,""))</f>
        <v/>
      </c>
      <c r="Q99" s="54" t="str">
        <f>IFERROR(INDEX('Item Price Summary'!$O:$O,MATCH($D99,'Item Price Summary'!$G:$G,0))*P99,"")</f>
        <v/>
      </c>
      <c r="R99" s="101"/>
      <c r="S99" s="100"/>
      <c r="T99" s="101"/>
      <c r="U99" s="102"/>
      <c r="V99" s="21"/>
      <c r="W99" s="7"/>
      <c r="X99" s="21" t="str">
        <f>IFERROR(VLOOKUP($E99&amp;W99,'[1]Measurement Conversion'!$B:$G,6,FALSE)*V99,IF(W99="g",V99,""))</f>
        <v/>
      </c>
      <c r="Y99" s="54" t="str">
        <f>IFERROR(INDEX('Item Price Summary'!$O:$O,MATCH($D99,'Item Price Summary'!$G:$G,0))*X99,"")</f>
        <v/>
      </c>
      <c r="Z99" s="97"/>
      <c r="AA99" s="98"/>
      <c r="AB99" s="97"/>
      <c r="AC99" s="98"/>
    </row>
    <row r="100" spans="1:29" x14ac:dyDescent="0.3">
      <c r="A100">
        <f t="shared" si="7"/>
        <v>9</v>
      </c>
      <c r="B100" s="94"/>
      <c r="C100" s="94"/>
      <c r="D100" s="2" t="s">
        <v>151</v>
      </c>
      <c r="E100" s="2"/>
      <c r="F100" s="21"/>
      <c r="G100" s="7"/>
      <c r="H100" s="21" t="str">
        <f>IFERROR(VLOOKUP($E100&amp;G100,'[1]Measurement Conversion'!$B:$G,6,FALSE)*F100,IF(G100="g",F100,""))</f>
        <v/>
      </c>
      <c r="I100" s="54" t="str">
        <f>IFERROR(INDEX('Item Price Summary'!$O:$O,MATCH($D100,'Item Price Summary'!$G:$G,0))*H100,"")</f>
        <v/>
      </c>
      <c r="J100" s="100"/>
      <c r="K100" s="100"/>
      <c r="L100" s="100"/>
      <c r="M100" s="100"/>
      <c r="N100" s="21" t="str">
        <f>IFERROR(VLOOKUP($L100&amp;M100,'[1]Measurement Conversion'!$B:$G,6,FALSE),IF(M100="g",L100,""))</f>
        <v/>
      </c>
      <c r="O100" s="7"/>
      <c r="P100" s="21" t="str">
        <f>IFERROR(VLOOKUP($E100&amp;O100,'[1]Measurement Conversion'!$B:$G,6,FALSE)*N100,IF(O100="g",N100,""))</f>
        <v/>
      </c>
      <c r="Q100" s="54" t="str">
        <f>IFERROR(INDEX('Item Price Summary'!$O:$O,MATCH($D100,'Item Price Summary'!$G:$G,0))*P100,"")</f>
        <v/>
      </c>
      <c r="R100" s="101"/>
      <c r="S100" s="100"/>
      <c r="T100" s="101"/>
      <c r="U100" s="102"/>
      <c r="V100" s="21"/>
      <c r="W100" s="7"/>
      <c r="X100" s="21" t="str">
        <f>IFERROR(VLOOKUP($E100&amp;W100,'[1]Measurement Conversion'!$B:$G,6,FALSE)*V100,IF(W100="g",V100,""))</f>
        <v/>
      </c>
      <c r="Y100" s="54" t="str">
        <f>IFERROR(INDEX('Item Price Summary'!$O:$O,MATCH($D100,'Item Price Summary'!$G:$G,0))*X100,"")</f>
        <v/>
      </c>
      <c r="Z100" s="97"/>
      <c r="AA100" s="98"/>
      <c r="AB100" s="97"/>
      <c r="AC100" s="98"/>
    </row>
    <row r="101" spans="1:29" x14ac:dyDescent="0.3">
      <c r="A101">
        <f t="shared" si="7"/>
        <v>10</v>
      </c>
      <c r="B101" s="94"/>
      <c r="C101" s="94"/>
      <c r="D101" s="2" t="s">
        <v>92</v>
      </c>
      <c r="E101" s="2"/>
      <c r="F101" s="21"/>
      <c r="G101" s="7"/>
      <c r="H101" s="21" t="str">
        <f>IFERROR(VLOOKUP($E101&amp;G101,'[1]Measurement Conversion'!$B:$G,6,FALSE)*F101,IF(G101="g",F101,""))</f>
        <v/>
      </c>
      <c r="I101" s="54" t="str">
        <f>IFERROR(INDEX('Item Price Summary'!$O:$O,MATCH($D101,'Item Price Summary'!$G:$G,0))*H101,"")</f>
        <v/>
      </c>
      <c r="J101" s="100"/>
      <c r="K101" s="100"/>
      <c r="L101" s="100"/>
      <c r="M101" s="100"/>
      <c r="N101" s="21" t="str">
        <f>IFERROR(VLOOKUP($L101&amp;M101,'[1]Measurement Conversion'!$B:$G,6,FALSE),IF(M101="g",L101,""))</f>
        <v/>
      </c>
      <c r="O101" s="7"/>
      <c r="P101" s="21" t="str">
        <f>IFERROR(VLOOKUP($E101&amp;O101,'[1]Measurement Conversion'!$B:$G,6,FALSE)*N101,IF(O101="g",N101,""))</f>
        <v/>
      </c>
      <c r="Q101" s="54" t="str">
        <f>IFERROR(INDEX('Item Price Summary'!$O:$O,MATCH($D101,'Item Price Summary'!$G:$G,0))*P101,"")</f>
        <v/>
      </c>
      <c r="R101" s="101"/>
      <c r="S101" s="100"/>
      <c r="T101" s="101"/>
      <c r="U101" s="102"/>
      <c r="V101" s="21"/>
      <c r="W101" s="7"/>
      <c r="X101" s="21" t="str">
        <f>IFERROR(VLOOKUP($E101&amp;W101,'[1]Measurement Conversion'!$B:$G,6,FALSE)*V101,IF(W101="g",V101,""))</f>
        <v/>
      </c>
      <c r="Y101" s="54" t="str">
        <f>IFERROR(INDEX('Item Price Summary'!$O:$O,MATCH($D101,'Item Price Summary'!$G:$G,0))*X101,"")</f>
        <v/>
      </c>
      <c r="Z101" s="97"/>
      <c r="AA101" s="98"/>
      <c r="AB101" s="97"/>
      <c r="AC101" s="98"/>
    </row>
    <row r="102" spans="1:29" x14ac:dyDescent="0.3">
      <c r="A102">
        <v>1</v>
      </c>
      <c r="B102" s="94"/>
      <c r="C102" s="94" t="s">
        <v>234</v>
      </c>
      <c r="D102" s="2" t="s">
        <v>196</v>
      </c>
      <c r="E102" s="22" t="s">
        <v>30</v>
      </c>
      <c r="F102" s="21">
        <v>1</v>
      </c>
      <c r="G102" s="7" t="s">
        <v>29</v>
      </c>
      <c r="H102" s="21">
        <f>IFERROR(VLOOKUP($E102&amp;G102,'[1]Measurement Conversion'!$B:$G,6,FALSE)*F102,IF(G102="g",F102,""))</f>
        <v>1</v>
      </c>
      <c r="I102" s="54">
        <f>IFERROR(INDEX('Item Price Summary'!$O:$O,MATCH($D102,'Item Price Summary'!$G:$G,0))*H102,"")</f>
        <v>0.51591980000000004</v>
      </c>
      <c r="J102" s="99">
        <f>SUM(I102:I111)</f>
        <v>1.2532947999999999</v>
      </c>
      <c r="K102" s="98">
        <f>J102/$G$4</f>
        <v>0.22828684881602912</v>
      </c>
      <c r="L102" s="99">
        <f>SUM(I102:I111)+$H$4</f>
        <v>1.5738860391666667</v>
      </c>
      <c r="M102" s="103">
        <f>L102/$G$4</f>
        <v>0.28668233864602305</v>
      </c>
      <c r="N102" s="21">
        <v>1</v>
      </c>
      <c r="O102" s="7" t="s">
        <v>29</v>
      </c>
      <c r="P102" s="21">
        <f>IFERROR(VLOOKUP($E102&amp;O102,'[1]Measurement Conversion'!$B:$G,6,FALSE)*N102,IF(O102="g",N102,""))</f>
        <v>1</v>
      </c>
      <c r="Q102" s="54">
        <f>IFERROR(INDEX('Item Price Summary'!$O:$O,MATCH($D102,'Item Price Summary'!$G:$G,0))*P102,"")</f>
        <v>0.51591980000000004</v>
      </c>
      <c r="R102" s="97">
        <f>SUM(Q102:Q111)</f>
        <v>1.5364198</v>
      </c>
      <c r="S102" s="98">
        <f>R102/$G$5</f>
        <v>0.23673648690292756</v>
      </c>
      <c r="T102" s="97">
        <f>SUM(Q102:Q111)+$H$5</f>
        <v>1.9345275716666666</v>
      </c>
      <c r="U102" s="103">
        <f>T102/$G$5</f>
        <v>0.29807820826913195</v>
      </c>
      <c r="V102" s="21">
        <v>1</v>
      </c>
      <c r="W102" s="7" t="s">
        <v>29</v>
      </c>
      <c r="X102" s="21">
        <f>IFERROR(VLOOKUP($E102&amp;W102,'[1]Measurement Conversion'!$B:$G,6,FALSE)*V102,IF(W102="g",V102,""))</f>
        <v>1</v>
      </c>
      <c r="Y102" s="54">
        <f>IFERROR(INDEX('Item Price Summary'!$O:$O,MATCH($D102,'Item Price Summary'!$G:$G,0))*X102,"")</f>
        <v>0.51591980000000004</v>
      </c>
      <c r="Z102" s="97">
        <f>SUM(Y102:Y111)</f>
        <v>2.0466698000000001</v>
      </c>
      <c r="AA102" s="98">
        <f>Z102/$G$6</f>
        <v>0.27325364485981307</v>
      </c>
      <c r="AB102" s="97">
        <f>SUM(Y102:Y111)+$H$6</f>
        <v>2.4517864666666669</v>
      </c>
      <c r="AC102" s="98">
        <f>AB102/$G$6</f>
        <v>0.32734131731197152</v>
      </c>
    </row>
    <row r="103" spans="1:29" x14ac:dyDescent="0.3">
      <c r="A103">
        <f>A102+1</f>
        <v>2</v>
      </c>
      <c r="B103" s="94"/>
      <c r="C103" s="94"/>
      <c r="D103" s="2" t="s">
        <v>71</v>
      </c>
      <c r="E103" s="22" t="s">
        <v>71</v>
      </c>
      <c r="F103" s="21">
        <f>15-5</f>
        <v>10</v>
      </c>
      <c r="G103" s="7" t="s">
        <v>26</v>
      </c>
      <c r="H103" s="21">
        <f>IFERROR(VLOOKUP($E103&amp;G103,'[1]Measurement Conversion'!$B:$G,6,FALSE)*F103,IF(G103="g",F103,""))</f>
        <v>16</v>
      </c>
      <c r="I103" s="54">
        <f>IFERROR(INDEX('Item Price Summary'!$O:$O,MATCH($D103,'Item Price Summary'!$G:$G,0))*H103,"")</f>
        <v>5.6000000000000001E-2</v>
      </c>
      <c r="J103" s="100"/>
      <c r="K103" s="98"/>
      <c r="L103" s="100"/>
      <c r="M103" s="103"/>
      <c r="N103" s="21">
        <f>25-5</f>
        <v>20</v>
      </c>
      <c r="O103" s="7" t="s">
        <v>26</v>
      </c>
      <c r="P103" s="21">
        <f>IFERROR(VLOOKUP($E103&amp;O103,'[1]Measurement Conversion'!$B:$G,6,FALSE)*N103,IF(O103="g",N103,""))</f>
        <v>32</v>
      </c>
      <c r="Q103" s="54">
        <f>IFERROR(INDEX('Item Price Summary'!$O:$O,MATCH($D103,'Item Price Summary'!$G:$G,0))*P103,"")</f>
        <v>0.112</v>
      </c>
      <c r="R103" s="97"/>
      <c r="S103" s="98"/>
      <c r="T103" s="97"/>
      <c r="U103" s="103"/>
      <c r="V103" s="21">
        <f>35-5</f>
        <v>30</v>
      </c>
      <c r="W103" s="7" t="s">
        <v>26</v>
      </c>
      <c r="X103" s="21">
        <f>IFERROR(VLOOKUP($E103&amp;W103,'[1]Measurement Conversion'!$B:$G,6,FALSE)*V103,IF(W103="g",V103,""))</f>
        <v>48</v>
      </c>
      <c r="Y103" s="54">
        <f>IFERROR(INDEX('Item Price Summary'!$O:$O,MATCH($D103,'Item Price Summary'!$G:$G,0))*X103,"")</f>
        <v>0.16800000000000001</v>
      </c>
      <c r="Z103" s="97"/>
      <c r="AA103" s="98"/>
      <c r="AB103" s="97"/>
      <c r="AC103" s="98"/>
    </row>
    <row r="104" spans="1:29" x14ac:dyDescent="0.3">
      <c r="A104">
        <f t="shared" ref="A104:A111" si="8">A103+1</f>
        <v>3</v>
      </c>
      <c r="B104" s="94"/>
      <c r="C104" s="94"/>
      <c r="D104" s="2" t="s">
        <v>144</v>
      </c>
      <c r="E104" s="22" t="s">
        <v>171</v>
      </c>
      <c r="F104" s="21">
        <f>2+1</f>
        <v>3</v>
      </c>
      <c r="G104" s="7" t="s">
        <v>37</v>
      </c>
      <c r="H104" s="21">
        <f>IFERROR(VLOOKUP($E104&amp;G104,'[1]Measurement Conversion'!$B:$G,6,FALSE)*F104,IF(G104="g",F104,""))</f>
        <v>69</v>
      </c>
      <c r="I104" s="54">
        <f>IFERROR(INDEX('Item Price Summary'!$O:$O,MATCH($D104,'Item Price Summary'!$G:$G,0))*H104,"")</f>
        <v>0.68137499999999995</v>
      </c>
      <c r="J104" s="100"/>
      <c r="K104" s="98"/>
      <c r="L104" s="100"/>
      <c r="M104" s="103"/>
      <c r="N104" s="21">
        <f>3+1</f>
        <v>4</v>
      </c>
      <c r="O104" s="7" t="s">
        <v>37</v>
      </c>
      <c r="P104" s="21">
        <f>IFERROR(VLOOKUP($E104&amp;O104,'[1]Measurement Conversion'!$B:$G,6,FALSE)*N104,IF(O104="g",N104,""))</f>
        <v>92</v>
      </c>
      <c r="Q104" s="54">
        <f>IFERROR(INDEX('Item Price Summary'!$O:$O,MATCH($D104,'Item Price Summary'!$G:$G,0))*P104,"")</f>
        <v>0.90849999999999997</v>
      </c>
      <c r="R104" s="97"/>
      <c r="S104" s="98"/>
      <c r="T104" s="97"/>
      <c r="U104" s="103"/>
      <c r="V104" s="21">
        <f>4+2</f>
        <v>6</v>
      </c>
      <c r="W104" s="7" t="s">
        <v>37</v>
      </c>
      <c r="X104" s="21">
        <f>IFERROR(VLOOKUP($E104&amp;W104,'[1]Measurement Conversion'!$B:$G,6,FALSE)*V104,IF(W104="g",V104,""))</f>
        <v>138</v>
      </c>
      <c r="Y104" s="54">
        <f>IFERROR(INDEX('Item Price Summary'!$O:$O,MATCH($D104,'Item Price Summary'!$G:$G,0))*X104,"")</f>
        <v>1.3627499999999999</v>
      </c>
      <c r="Z104" s="97"/>
      <c r="AA104" s="98"/>
      <c r="AB104" s="97"/>
      <c r="AC104" s="98"/>
    </row>
    <row r="105" spans="1:29" x14ac:dyDescent="0.3">
      <c r="A105">
        <f t="shared" si="8"/>
        <v>4</v>
      </c>
      <c r="B105" s="94"/>
      <c r="C105" s="94"/>
      <c r="D105" s="2" t="s">
        <v>27</v>
      </c>
      <c r="E105" s="22" t="s">
        <v>27</v>
      </c>
      <c r="F105" s="21">
        <v>700</v>
      </c>
      <c r="G105" s="7" t="s">
        <v>26</v>
      </c>
      <c r="H105" s="21">
        <f>IFERROR(VLOOKUP($E105&amp;G105,'[1]Measurement Conversion'!$B:$G,6,FALSE)*F105,IF(G105="g",F105,""))</f>
        <v>355.04699999999997</v>
      </c>
      <c r="I105" s="54">
        <f>IFERROR(INDEX('Item Price Summary'!$O:$O,MATCH($D105,'Item Price Summary'!$G:$G,0))*H105,"")</f>
        <v>0</v>
      </c>
      <c r="J105" s="100"/>
      <c r="K105" s="98"/>
      <c r="L105" s="100"/>
      <c r="M105" s="103"/>
      <c r="N105" s="21">
        <v>800</v>
      </c>
      <c r="O105" s="7" t="s">
        <v>26</v>
      </c>
      <c r="P105" s="21">
        <f>IFERROR(VLOOKUP($E105&amp;O105,'[1]Measurement Conversion'!$B:$G,6,FALSE)*N105,IF(O105="g",N105,""))</f>
        <v>405.76799999999997</v>
      </c>
      <c r="Q105" s="54">
        <f>IFERROR(INDEX('Item Price Summary'!$O:$O,MATCH($D105,'Item Price Summary'!$G:$G,0))*P105,"")</f>
        <v>0</v>
      </c>
      <c r="R105" s="97"/>
      <c r="S105" s="98"/>
      <c r="T105" s="97"/>
      <c r="U105" s="103"/>
      <c r="V105" s="21">
        <v>1000</v>
      </c>
      <c r="W105" s="7" t="s">
        <v>26</v>
      </c>
      <c r="X105" s="21">
        <f>IFERROR(VLOOKUP($E105&amp;W105,'[1]Measurement Conversion'!$B:$G,6,FALSE)*V105,IF(W105="g",V105,""))</f>
        <v>507.20999999999992</v>
      </c>
      <c r="Y105" s="54">
        <f>IFERROR(INDEX('Item Price Summary'!$O:$O,MATCH($D105,'Item Price Summary'!$G:$G,0))*X105,"")</f>
        <v>0</v>
      </c>
      <c r="Z105" s="97"/>
      <c r="AA105" s="98"/>
      <c r="AB105" s="97"/>
      <c r="AC105" s="98"/>
    </row>
    <row r="106" spans="1:29" x14ac:dyDescent="0.3">
      <c r="A106">
        <f t="shared" si="8"/>
        <v>5</v>
      </c>
      <c r="B106" s="94"/>
      <c r="C106" s="94"/>
      <c r="D106" s="2" t="s">
        <v>151</v>
      </c>
      <c r="E106" s="22"/>
      <c r="F106" s="21"/>
      <c r="G106" s="7"/>
      <c r="H106" s="21" t="str">
        <f>IFERROR(VLOOKUP($E106&amp;G106,'[1]Measurement Conversion'!$B:$G,6,FALSE)*F106,IF(G106="g",F106,""))</f>
        <v/>
      </c>
      <c r="I106" s="54" t="str">
        <f>IFERROR(INDEX('Item Price Summary'!$O:$O,MATCH($D106,'Item Price Summary'!$G:$G,0))*H106,"")</f>
        <v/>
      </c>
      <c r="J106" s="100"/>
      <c r="K106" s="98"/>
      <c r="L106" s="100"/>
      <c r="M106" s="103"/>
      <c r="N106" s="21" t="str">
        <f>IFERROR(VLOOKUP($L106&amp;M106,'[1]Measurement Conversion'!$B:$G,6,FALSE),IF(M106="g",L106,""))</f>
        <v/>
      </c>
      <c r="O106" s="7"/>
      <c r="P106" s="21" t="str">
        <f>IFERROR(VLOOKUP($E106&amp;O106,'[1]Measurement Conversion'!$B:$G,6,FALSE)*N106,IF(O106="g",N106,""))</f>
        <v/>
      </c>
      <c r="Q106" s="54" t="str">
        <f>IFERROR(INDEX('Item Price Summary'!$O:$O,MATCH($D106,'Item Price Summary'!$G:$G,0))*P106,"")</f>
        <v/>
      </c>
      <c r="R106" s="97"/>
      <c r="S106" s="98"/>
      <c r="T106" s="97"/>
      <c r="U106" s="98"/>
      <c r="V106" s="21"/>
      <c r="W106" s="7"/>
      <c r="X106" s="21" t="str">
        <f>IFERROR(VLOOKUP($E106&amp;W106,'[1]Measurement Conversion'!$B:$G,6,FALSE)*V106,IF(W106="g",V106,""))</f>
        <v/>
      </c>
      <c r="Y106" s="54" t="str">
        <f>IFERROR(INDEX('Item Price Summary'!$O:$O,MATCH($D106,'Item Price Summary'!$G:$G,0))*X106,"")</f>
        <v/>
      </c>
      <c r="Z106" s="97"/>
      <c r="AA106" s="98"/>
      <c r="AB106" s="97"/>
      <c r="AC106" s="98"/>
    </row>
    <row r="107" spans="1:29" x14ac:dyDescent="0.3">
      <c r="A107">
        <f t="shared" si="8"/>
        <v>6</v>
      </c>
      <c r="B107" s="94"/>
      <c r="C107" s="94"/>
      <c r="D107" s="2" t="s">
        <v>151</v>
      </c>
      <c r="E107" s="22"/>
      <c r="F107" s="21"/>
      <c r="G107" s="7"/>
      <c r="H107" s="21" t="str">
        <f>IFERROR(VLOOKUP($E107&amp;G107,'[1]Measurement Conversion'!$B:$G,6,FALSE)*F107,IF(G107="g",F107,""))</f>
        <v/>
      </c>
      <c r="I107" s="54" t="str">
        <f>IFERROR(INDEX('Item Price Summary'!$O:$O,MATCH($D107,'Item Price Summary'!$G:$G,0))*H107,"")</f>
        <v/>
      </c>
      <c r="J107" s="100"/>
      <c r="K107" s="98"/>
      <c r="L107" s="100"/>
      <c r="M107" s="103"/>
      <c r="N107" s="21" t="str">
        <f>IFERROR(VLOOKUP($L107&amp;M107,'[1]Measurement Conversion'!$B:$G,6,FALSE),IF(M107="g",L107,""))</f>
        <v/>
      </c>
      <c r="O107" s="7"/>
      <c r="P107" s="21" t="str">
        <f>IFERROR(VLOOKUP($E107&amp;O107,'[1]Measurement Conversion'!$B:$G,6,FALSE)*N107,IF(O107="g",N107,""))</f>
        <v/>
      </c>
      <c r="Q107" s="54" t="str">
        <f>IFERROR(INDEX('Item Price Summary'!$O:$O,MATCH($D107,'Item Price Summary'!$G:$G,0))*P107,"")</f>
        <v/>
      </c>
      <c r="R107" s="97"/>
      <c r="S107" s="98"/>
      <c r="T107" s="97"/>
      <c r="U107" s="98"/>
      <c r="V107" s="21"/>
      <c r="W107" s="7"/>
      <c r="X107" s="21" t="str">
        <f>IFERROR(VLOOKUP($E107&amp;W107,'[1]Measurement Conversion'!$B:$G,6,FALSE)*V107,IF(W107="g",V107,""))</f>
        <v/>
      </c>
      <c r="Y107" s="54" t="str">
        <f>IFERROR(INDEX('Item Price Summary'!$O:$O,MATCH($D107,'Item Price Summary'!$G:$G,0))*X107,"")</f>
        <v/>
      </c>
      <c r="Z107" s="97"/>
      <c r="AA107" s="98"/>
      <c r="AB107" s="97"/>
      <c r="AC107" s="98"/>
    </row>
    <row r="108" spans="1:29" x14ac:dyDescent="0.3">
      <c r="A108">
        <f t="shared" si="8"/>
        <v>7</v>
      </c>
      <c r="B108" s="94"/>
      <c r="C108" s="94"/>
      <c r="D108" s="2" t="s">
        <v>151</v>
      </c>
      <c r="E108" s="22"/>
      <c r="F108" s="21"/>
      <c r="G108" s="7"/>
      <c r="H108" s="21" t="str">
        <f>IFERROR(VLOOKUP($E108&amp;G108,'[1]Measurement Conversion'!$B:$G,6,FALSE)*F108,IF(G108="g",F108,""))</f>
        <v/>
      </c>
      <c r="I108" s="54" t="str">
        <f>IFERROR(INDEX('Item Price Summary'!$O:$O,MATCH($D108,'Item Price Summary'!$G:$G,0))*H108,"")</f>
        <v/>
      </c>
      <c r="J108" s="100"/>
      <c r="K108" s="98"/>
      <c r="L108" s="100"/>
      <c r="M108" s="103"/>
      <c r="N108" s="21" t="str">
        <f>IFERROR(VLOOKUP($L108&amp;M108,'[1]Measurement Conversion'!$B:$G,6,FALSE),IF(M108="g",L108,""))</f>
        <v/>
      </c>
      <c r="O108" s="7"/>
      <c r="P108" s="21" t="str">
        <f>IFERROR(VLOOKUP($E108&amp;O108,'[1]Measurement Conversion'!$B:$G,6,FALSE)*N108,IF(O108="g",N108,""))</f>
        <v/>
      </c>
      <c r="Q108" s="54" t="str">
        <f>IFERROR(INDEX('Item Price Summary'!$O:$O,MATCH($D108,'Item Price Summary'!$G:$G,0))*P108,"")</f>
        <v/>
      </c>
      <c r="R108" s="97"/>
      <c r="S108" s="98"/>
      <c r="T108" s="97"/>
      <c r="U108" s="98"/>
      <c r="V108" s="21"/>
      <c r="W108" s="7"/>
      <c r="X108" s="21" t="str">
        <f>IFERROR(VLOOKUP($E108&amp;W108,'[1]Measurement Conversion'!$B:$G,6,FALSE)*V108,IF(W108="g",V108,""))</f>
        <v/>
      </c>
      <c r="Y108" s="54" t="str">
        <f>IFERROR(INDEX('Item Price Summary'!$O:$O,MATCH($D108,'Item Price Summary'!$G:$G,0))*X108,"")</f>
        <v/>
      </c>
      <c r="Z108" s="97"/>
      <c r="AA108" s="98"/>
      <c r="AB108" s="97"/>
      <c r="AC108" s="98"/>
    </row>
    <row r="109" spans="1:29" x14ac:dyDescent="0.3">
      <c r="A109">
        <f t="shared" si="8"/>
        <v>8</v>
      </c>
      <c r="B109" s="94"/>
      <c r="C109" s="94"/>
      <c r="D109" s="2" t="s">
        <v>151</v>
      </c>
      <c r="E109" s="22"/>
      <c r="F109" s="21"/>
      <c r="G109" s="7"/>
      <c r="H109" s="21" t="str">
        <f>IFERROR(VLOOKUP($E109&amp;G109,'[1]Measurement Conversion'!$B:$G,6,FALSE)*F109,IF(G109="g",F109,""))</f>
        <v/>
      </c>
      <c r="I109" s="54" t="str">
        <f>IFERROR(INDEX('Item Price Summary'!$O:$O,MATCH($D109,'Item Price Summary'!$G:$G,0))*H109,"")</f>
        <v/>
      </c>
      <c r="J109" s="100"/>
      <c r="K109" s="98"/>
      <c r="L109" s="100"/>
      <c r="M109" s="103"/>
      <c r="N109" s="21" t="str">
        <f>IFERROR(VLOOKUP($L109&amp;M109,'[1]Measurement Conversion'!$B:$G,6,FALSE),IF(M109="g",L109,""))</f>
        <v/>
      </c>
      <c r="O109" s="7"/>
      <c r="P109" s="21" t="str">
        <f>IFERROR(VLOOKUP($E109&amp;O109,'[1]Measurement Conversion'!$B:$G,6,FALSE)*N109,IF(O109="g",N109,""))</f>
        <v/>
      </c>
      <c r="Q109" s="54" t="str">
        <f>IFERROR(INDEX('Item Price Summary'!$O:$O,MATCH($D109,'Item Price Summary'!$G:$G,0))*P109,"")</f>
        <v/>
      </c>
      <c r="R109" s="97"/>
      <c r="S109" s="98"/>
      <c r="T109" s="97"/>
      <c r="U109" s="98"/>
      <c r="V109" s="21"/>
      <c r="W109" s="7"/>
      <c r="X109" s="21" t="str">
        <f>IFERROR(VLOOKUP($E109&amp;W109,'[1]Measurement Conversion'!$B:$G,6,FALSE)*V109,IF(W109="g",V109,""))</f>
        <v/>
      </c>
      <c r="Y109" s="54" t="str">
        <f>IFERROR(INDEX('Item Price Summary'!$O:$O,MATCH($D109,'Item Price Summary'!$G:$G,0))*X109,"")</f>
        <v/>
      </c>
      <c r="Z109" s="97"/>
      <c r="AA109" s="98"/>
      <c r="AB109" s="97"/>
      <c r="AC109" s="98"/>
    </row>
    <row r="110" spans="1:29" x14ac:dyDescent="0.3">
      <c r="A110">
        <f t="shared" si="8"/>
        <v>9</v>
      </c>
      <c r="B110" s="94"/>
      <c r="C110" s="94"/>
      <c r="D110" s="2" t="s">
        <v>151</v>
      </c>
      <c r="E110" s="22"/>
      <c r="F110" s="21"/>
      <c r="G110" s="7"/>
      <c r="H110" s="21" t="str">
        <f>IFERROR(VLOOKUP($E110&amp;G110,'[1]Measurement Conversion'!$B:$G,6,FALSE)*F110,IF(G110="g",F110,""))</f>
        <v/>
      </c>
      <c r="I110" s="54" t="str">
        <f>IFERROR(INDEX('Item Price Summary'!$O:$O,MATCH($D110,'Item Price Summary'!$G:$G,0))*H110,"")</f>
        <v/>
      </c>
      <c r="J110" s="100"/>
      <c r="K110" s="98"/>
      <c r="L110" s="100"/>
      <c r="M110" s="103"/>
      <c r="N110" s="21" t="str">
        <f>IFERROR(VLOOKUP($L110&amp;M110,'[1]Measurement Conversion'!$B:$G,6,FALSE),IF(M110="g",L110,""))</f>
        <v/>
      </c>
      <c r="O110" s="7"/>
      <c r="P110" s="21" t="str">
        <f>IFERROR(VLOOKUP($E110&amp;O110,'[1]Measurement Conversion'!$B:$G,6,FALSE)*N110,IF(O110="g",N110,""))</f>
        <v/>
      </c>
      <c r="Q110" s="54" t="str">
        <f>IFERROR(INDEX('Item Price Summary'!$O:$O,MATCH($D110,'Item Price Summary'!$G:$G,0))*P110,"")</f>
        <v/>
      </c>
      <c r="R110" s="97"/>
      <c r="S110" s="98"/>
      <c r="T110" s="97"/>
      <c r="U110" s="98"/>
      <c r="V110" s="21"/>
      <c r="W110" s="7"/>
      <c r="X110" s="21" t="str">
        <f>IFERROR(VLOOKUP($E110&amp;W110,'[1]Measurement Conversion'!$B:$G,6,FALSE)*V110,IF(W110="g",V110,""))</f>
        <v/>
      </c>
      <c r="Y110" s="54" t="str">
        <f>IFERROR(INDEX('Item Price Summary'!$O:$O,MATCH($D110,'Item Price Summary'!$G:$G,0))*X110,"")</f>
        <v/>
      </c>
      <c r="Z110" s="97"/>
      <c r="AA110" s="98"/>
      <c r="AB110" s="97"/>
      <c r="AC110" s="98"/>
    </row>
    <row r="111" spans="1:29" x14ac:dyDescent="0.3">
      <c r="A111">
        <f t="shared" si="8"/>
        <v>10</v>
      </c>
      <c r="B111" s="94"/>
      <c r="C111" s="94"/>
      <c r="D111" s="2" t="s">
        <v>92</v>
      </c>
      <c r="E111" s="22"/>
      <c r="F111" s="21"/>
      <c r="G111" s="7"/>
      <c r="H111" s="21" t="str">
        <f>IFERROR(VLOOKUP($E111&amp;G111,'[1]Measurement Conversion'!$B:$G,6,FALSE)*F111,IF(G111="g",F111,""))</f>
        <v/>
      </c>
      <c r="I111" s="54" t="str">
        <f>IFERROR(INDEX('Item Price Summary'!$O:$O,MATCH($D111,'Item Price Summary'!$G:$G,0))*H111,"")</f>
        <v/>
      </c>
      <c r="J111" s="100"/>
      <c r="K111" s="98"/>
      <c r="L111" s="100"/>
      <c r="M111" s="103"/>
      <c r="N111" s="21" t="str">
        <f>IFERROR(VLOOKUP($L111&amp;M111,'[1]Measurement Conversion'!$B:$G,6,FALSE),IF(M111="g",L111,""))</f>
        <v/>
      </c>
      <c r="O111" s="7"/>
      <c r="P111" s="21" t="str">
        <f>IFERROR(VLOOKUP($E111&amp;O111,'[1]Measurement Conversion'!$B:$G,6,FALSE)*N111,IF(O111="g",N111,""))</f>
        <v/>
      </c>
      <c r="Q111" s="54" t="str">
        <f>IFERROR(INDEX('Item Price Summary'!$O:$O,MATCH($D111,'Item Price Summary'!$G:$G,0))*P111,"")</f>
        <v/>
      </c>
      <c r="R111" s="97"/>
      <c r="S111" s="98"/>
      <c r="T111" s="97"/>
      <c r="U111" s="98"/>
      <c r="V111" s="21"/>
      <c r="W111" s="7"/>
      <c r="X111" s="21" t="str">
        <f>IFERROR(VLOOKUP($E111&amp;W111,'[1]Measurement Conversion'!$B:$G,6,FALSE)*V111,IF(W111="g",V111,""))</f>
        <v/>
      </c>
      <c r="Y111" s="54" t="str">
        <f>IFERROR(INDEX('Item Price Summary'!$O:$O,MATCH($D111,'Item Price Summary'!$G:$G,0))*X111,"")</f>
        <v/>
      </c>
      <c r="Z111" s="97"/>
      <c r="AA111" s="98"/>
      <c r="AB111" s="97"/>
      <c r="AC111" s="98"/>
    </row>
    <row r="112" spans="1:29" x14ac:dyDescent="0.3">
      <c r="A112">
        <v>1</v>
      </c>
      <c r="B112" s="94"/>
      <c r="C112" s="94" t="s">
        <v>235</v>
      </c>
      <c r="D112" s="2" t="s">
        <v>196</v>
      </c>
      <c r="E112" s="22" t="s">
        <v>30</v>
      </c>
      <c r="F112" s="21">
        <v>1</v>
      </c>
      <c r="G112" s="7" t="s">
        <v>29</v>
      </c>
      <c r="H112" s="21">
        <f>IFERROR(VLOOKUP($E112&amp;G112,'[1]Measurement Conversion'!$B:$G,6,FALSE)*F112,IF(G112="g",F112,""))</f>
        <v>1</v>
      </c>
      <c r="I112" s="54">
        <f>IFERROR(INDEX('Item Price Summary'!$O:$O,MATCH($D112,'Item Price Summary'!$G:$G,0))*H112,"")</f>
        <v>0.51591980000000004</v>
      </c>
      <c r="J112" s="99">
        <f>SUM(I112:I121)</f>
        <v>1.0141697999999999</v>
      </c>
      <c r="K112" s="98">
        <f>J112/$G$4</f>
        <v>0.18473038251366117</v>
      </c>
      <c r="L112" s="99">
        <f>SUM(I112:I121)+$H$4</f>
        <v>1.3347610391666667</v>
      </c>
      <c r="M112" s="103">
        <f>L112/$G$4</f>
        <v>0.24312587234365513</v>
      </c>
      <c r="N112" s="21">
        <v>1</v>
      </c>
      <c r="O112" s="7" t="s">
        <v>29</v>
      </c>
      <c r="P112" s="21">
        <f>IFERROR(VLOOKUP($E112&amp;O112,'[1]Measurement Conversion'!$B:$G,6,FALSE)*N112,IF(O112="g",N112,""))</f>
        <v>1</v>
      </c>
      <c r="Q112" s="54">
        <f>IFERROR(INDEX('Item Price Summary'!$O:$O,MATCH($D112,'Item Price Summary'!$G:$G,0))*P112,"")</f>
        <v>0.51591980000000004</v>
      </c>
      <c r="R112" s="97">
        <f>SUM(Q112:Q121)</f>
        <v>1.1989198000000001</v>
      </c>
      <c r="S112" s="98">
        <f>R112/$G$5</f>
        <v>0.18473340523882897</v>
      </c>
      <c r="T112" s="97">
        <f>SUM(Q112:Q121)+$H$5</f>
        <v>1.5970275716666666</v>
      </c>
      <c r="U112" s="103">
        <f>T112/$G$5</f>
        <v>0.24607512660503336</v>
      </c>
      <c r="V112" s="21">
        <v>1</v>
      </c>
      <c r="W112" s="7" t="s">
        <v>29</v>
      </c>
      <c r="X112" s="21">
        <f>IFERROR(VLOOKUP($E112&amp;W112,'[1]Measurement Conversion'!$B:$G,6,FALSE)*V112,IF(W112="g",V112,""))</f>
        <v>1</v>
      </c>
      <c r="Y112" s="54">
        <f>IFERROR(INDEX('Item Price Summary'!$O:$O,MATCH($D112,'Item Price Summary'!$G:$G,0))*X112,"")</f>
        <v>0.51591980000000004</v>
      </c>
      <c r="Z112" s="97">
        <f>SUM(Y112:Y121)</f>
        <v>1.5124198</v>
      </c>
      <c r="AA112" s="98">
        <f>Z112/$G$6</f>
        <v>0.20192520694259011</v>
      </c>
      <c r="AB112" s="97">
        <f>SUM(Y112:Y121)+$H$6</f>
        <v>1.9175364666666668</v>
      </c>
      <c r="AC112" s="98">
        <f>AB112/$G$6</f>
        <v>0.25601287939474854</v>
      </c>
    </row>
    <row r="113" spans="1:29" x14ac:dyDescent="0.3">
      <c r="A113">
        <f>A112+1</f>
        <v>2</v>
      </c>
      <c r="B113" s="94"/>
      <c r="C113" s="94"/>
      <c r="D113" s="2" t="s">
        <v>71</v>
      </c>
      <c r="E113" s="22" t="s">
        <v>71</v>
      </c>
      <c r="F113" s="21">
        <v>20</v>
      </c>
      <c r="G113" s="7" t="s">
        <v>26</v>
      </c>
      <c r="H113" s="21">
        <f>IFERROR(VLOOKUP($E113&amp;G113,'[1]Measurement Conversion'!$B:$G,6,FALSE)*F113,IF(G113="g",F113,""))</f>
        <v>32</v>
      </c>
      <c r="I113" s="54">
        <f>IFERROR(INDEX('Item Price Summary'!$O:$O,MATCH($D113,'Item Price Summary'!$G:$G,0))*H113,"")</f>
        <v>0.112</v>
      </c>
      <c r="J113" s="100"/>
      <c r="K113" s="98"/>
      <c r="L113" s="100"/>
      <c r="M113" s="103"/>
      <c r="N113" s="21">
        <v>30</v>
      </c>
      <c r="O113" s="7" t="s">
        <v>26</v>
      </c>
      <c r="P113" s="21">
        <f>IFERROR(VLOOKUP($E113&amp;O113,'[1]Measurement Conversion'!$B:$G,6,FALSE)*N113,IF(O113="g",N113,""))</f>
        <v>48</v>
      </c>
      <c r="Q113" s="54">
        <f>IFERROR(INDEX('Item Price Summary'!$O:$O,MATCH($D113,'Item Price Summary'!$G:$G,0))*P113,"")</f>
        <v>0.16800000000000001</v>
      </c>
      <c r="R113" s="97"/>
      <c r="S113" s="98"/>
      <c r="T113" s="97"/>
      <c r="U113" s="103"/>
      <c r="V113" s="21">
        <v>40</v>
      </c>
      <c r="W113" s="7" t="s">
        <v>26</v>
      </c>
      <c r="X113" s="21">
        <f>IFERROR(VLOOKUP($E113&amp;W113,'[1]Measurement Conversion'!$B:$G,6,FALSE)*V113,IF(W113="g",V113,""))</f>
        <v>64</v>
      </c>
      <c r="Y113" s="54">
        <f>IFERROR(INDEX('Item Price Summary'!$O:$O,MATCH($D113,'Item Price Summary'!$G:$G,0))*X113,"")</f>
        <v>0.224</v>
      </c>
      <c r="Z113" s="97"/>
      <c r="AA113" s="98"/>
      <c r="AB113" s="97"/>
      <c r="AC113" s="98"/>
    </row>
    <row r="114" spans="1:29" x14ac:dyDescent="0.3">
      <c r="A114">
        <f t="shared" ref="A114:A121" si="9">A113+1</f>
        <v>3</v>
      </c>
      <c r="B114" s="94"/>
      <c r="C114" s="94"/>
      <c r="D114" s="2" t="s">
        <v>240</v>
      </c>
      <c r="E114" s="22" t="s">
        <v>228</v>
      </c>
      <c r="F114" s="21">
        <f>2+1</f>
        <v>3</v>
      </c>
      <c r="G114" s="7" t="s">
        <v>37</v>
      </c>
      <c r="H114" s="21">
        <f>IFERROR(VLOOKUP($E114&amp;G114,'[1]Measurement Conversion'!$B:$G,6,FALSE)*F114,IF(G114="g",F114,""))</f>
        <v>75</v>
      </c>
      <c r="I114" s="54">
        <f>IFERROR(INDEX('Item Price Summary'!$O:$O,MATCH($D114,'Item Price Summary'!$G:$G,0))*H114,"")</f>
        <v>0.38624999999999998</v>
      </c>
      <c r="J114" s="100"/>
      <c r="K114" s="98"/>
      <c r="L114" s="100"/>
      <c r="M114" s="103"/>
      <c r="N114" s="21">
        <f>3+1</f>
        <v>4</v>
      </c>
      <c r="O114" s="7" t="s">
        <v>37</v>
      </c>
      <c r="P114" s="21">
        <f>IFERROR(VLOOKUP($E114&amp;O114,'[1]Measurement Conversion'!$B:$G,6,FALSE)*N114,IF(O114="g",N114,""))</f>
        <v>100</v>
      </c>
      <c r="Q114" s="54">
        <f>IFERROR(INDEX('Item Price Summary'!$O:$O,MATCH($D114,'Item Price Summary'!$G:$G,0))*P114,"")</f>
        <v>0.51500000000000001</v>
      </c>
      <c r="R114" s="97"/>
      <c r="S114" s="98"/>
      <c r="T114" s="97"/>
      <c r="U114" s="103"/>
      <c r="V114" s="21">
        <f>4+2</f>
        <v>6</v>
      </c>
      <c r="W114" s="7" t="s">
        <v>37</v>
      </c>
      <c r="X114" s="21">
        <f>IFERROR(VLOOKUP($E114&amp;W114,'[1]Measurement Conversion'!$B:$G,6,FALSE)*V114,IF(W114="g",V114,""))</f>
        <v>150</v>
      </c>
      <c r="Y114" s="54">
        <f>IFERROR(INDEX('Item Price Summary'!$O:$O,MATCH($D114,'Item Price Summary'!$G:$G,0))*X114,"")</f>
        <v>0.77249999999999996</v>
      </c>
      <c r="Z114" s="97"/>
      <c r="AA114" s="98"/>
      <c r="AB114" s="97"/>
      <c r="AC114" s="98"/>
    </row>
    <row r="115" spans="1:29" x14ac:dyDescent="0.3">
      <c r="A115">
        <f t="shared" si="9"/>
        <v>4</v>
      </c>
      <c r="B115" s="94"/>
      <c r="C115" s="94"/>
      <c r="D115" s="2" t="s">
        <v>27</v>
      </c>
      <c r="E115" s="22" t="s">
        <v>27</v>
      </c>
      <c r="F115" s="21">
        <v>700</v>
      </c>
      <c r="G115" s="7" t="s">
        <v>26</v>
      </c>
      <c r="H115" s="21">
        <f>IFERROR(VLOOKUP($E115&amp;G115,'[1]Measurement Conversion'!$B:$G,6,FALSE)*F115,IF(G115="g",F115,""))</f>
        <v>355.04699999999997</v>
      </c>
      <c r="I115" s="54">
        <f>IFERROR(INDEX('Item Price Summary'!$O:$O,MATCH($D115,'Item Price Summary'!$G:$G,0))*H115,"")</f>
        <v>0</v>
      </c>
      <c r="J115" s="100"/>
      <c r="K115" s="98"/>
      <c r="L115" s="100"/>
      <c r="M115" s="103"/>
      <c r="N115" s="21">
        <v>800</v>
      </c>
      <c r="O115" s="7" t="s">
        <v>26</v>
      </c>
      <c r="P115" s="21">
        <f>IFERROR(VLOOKUP($E115&amp;O115,'[1]Measurement Conversion'!$B:$G,6,FALSE)*N115,IF(O115="g",N115,""))</f>
        <v>405.76799999999997</v>
      </c>
      <c r="Q115" s="54">
        <f>IFERROR(INDEX('Item Price Summary'!$O:$O,MATCH($D115,'Item Price Summary'!$G:$G,0))*P115,"")</f>
        <v>0</v>
      </c>
      <c r="R115" s="97"/>
      <c r="S115" s="98"/>
      <c r="T115" s="97"/>
      <c r="U115" s="103"/>
      <c r="V115" s="21">
        <v>1000</v>
      </c>
      <c r="W115" s="7" t="s">
        <v>26</v>
      </c>
      <c r="X115" s="21">
        <f>IFERROR(VLOOKUP($E115&amp;W115,'[1]Measurement Conversion'!$B:$G,6,FALSE)*V115,IF(W115="g",V115,""))</f>
        <v>507.20999999999992</v>
      </c>
      <c r="Y115" s="54">
        <f>IFERROR(INDEX('Item Price Summary'!$O:$O,MATCH($D115,'Item Price Summary'!$G:$G,0))*X115,"")</f>
        <v>0</v>
      </c>
      <c r="Z115" s="97"/>
      <c r="AA115" s="98"/>
      <c r="AB115" s="97"/>
      <c r="AC115" s="98"/>
    </row>
    <row r="116" spans="1:29" x14ac:dyDescent="0.3">
      <c r="A116">
        <f t="shared" si="9"/>
        <v>5</v>
      </c>
      <c r="B116" s="94"/>
      <c r="C116" s="94"/>
      <c r="D116" s="2" t="s">
        <v>151</v>
      </c>
      <c r="E116" s="22"/>
      <c r="F116" s="21"/>
      <c r="G116" s="7"/>
      <c r="H116" s="21" t="str">
        <f>IFERROR(VLOOKUP($E116&amp;G116,'[1]Measurement Conversion'!$B:$G,6,FALSE)*F116,IF(G116="g",F116,""))</f>
        <v/>
      </c>
      <c r="I116" s="54" t="str">
        <f>IFERROR(INDEX('Item Price Summary'!$O:$O,MATCH($D116,'Item Price Summary'!$G:$G,0))*H116,"")</f>
        <v/>
      </c>
      <c r="J116" s="100"/>
      <c r="K116" s="98"/>
      <c r="L116" s="100"/>
      <c r="M116" s="103"/>
      <c r="N116" s="21" t="str">
        <f>IFERROR(VLOOKUP($L116&amp;M116,'[1]Measurement Conversion'!$B:$G,6,FALSE),IF(M116="g",L116,""))</f>
        <v/>
      </c>
      <c r="O116" s="7"/>
      <c r="P116" s="21" t="str">
        <f>IFERROR(VLOOKUP($E116&amp;O116,'[1]Measurement Conversion'!$B:$G,6,FALSE)*N116,IF(O116="g",N116,""))</f>
        <v/>
      </c>
      <c r="Q116" s="54" t="str">
        <f>IFERROR(INDEX('Item Price Summary'!$O:$O,MATCH($D116,'Item Price Summary'!$G:$G,0))*P116,"")</f>
        <v/>
      </c>
      <c r="R116" s="97"/>
      <c r="S116" s="98"/>
      <c r="T116" s="97"/>
      <c r="U116" s="98"/>
      <c r="V116" s="21"/>
      <c r="W116" s="7"/>
      <c r="X116" s="21" t="str">
        <f>IFERROR(VLOOKUP($E116&amp;W116,'[1]Measurement Conversion'!$B:$G,6,FALSE)*V116,IF(W116="g",V116,""))</f>
        <v/>
      </c>
      <c r="Y116" s="54" t="str">
        <f>IFERROR(INDEX('Item Price Summary'!$O:$O,MATCH($D116,'Item Price Summary'!$G:$G,0))*X116,"")</f>
        <v/>
      </c>
      <c r="Z116" s="97"/>
      <c r="AA116" s="98"/>
      <c r="AB116" s="97"/>
      <c r="AC116" s="98"/>
    </row>
    <row r="117" spans="1:29" x14ac:dyDescent="0.3">
      <c r="A117">
        <f t="shared" si="9"/>
        <v>6</v>
      </c>
      <c r="B117" s="94"/>
      <c r="C117" s="94"/>
      <c r="D117" s="2" t="s">
        <v>151</v>
      </c>
      <c r="E117" s="22"/>
      <c r="F117" s="21"/>
      <c r="G117" s="7"/>
      <c r="H117" s="21" t="str">
        <f>IFERROR(VLOOKUP($E117&amp;G117,'[1]Measurement Conversion'!$B:$G,6,FALSE)*F117,IF(G117="g",F117,""))</f>
        <v/>
      </c>
      <c r="I117" s="54" t="str">
        <f>IFERROR(INDEX('Item Price Summary'!$O:$O,MATCH($D117,'Item Price Summary'!$G:$G,0))*H117,"")</f>
        <v/>
      </c>
      <c r="J117" s="100"/>
      <c r="K117" s="98"/>
      <c r="L117" s="100"/>
      <c r="M117" s="103"/>
      <c r="N117" s="21" t="str">
        <f>IFERROR(VLOOKUP($L117&amp;M117,'[1]Measurement Conversion'!$B:$G,6,FALSE),IF(M117="g",L117,""))</f>
        <v/>
      </c>
      <c r="O117" s="7"/>
      <c r="P117" s="21" t="str">
        <f>IFERROR(VLOOKUP($E117&amp;O117,'[1]Measurement Conversion'!$B:$G,6,FALSE)*N117,IF(O117="g",N117,""))</f>
        <v/>
      </c>
      <c r="Q117" s="54" t="str">
        <f>IFERROR(INDEX('Item Price Summary'!$O:$O,MATCH($D117,'Item Price Summary'!$G:$G,0))*P117,"")</f>
        <v/>
      </c>
      <c r="R117" s="97"/>
      <c r="S117" s="98"/>
      <c r="T117" s="97"/>
      <c r="U117" s="98"/>
      <c r="V117" s="21"/>
      <c r="W117" s="7"/>
      <c r="X117" s="21" t="str">
        <f>IFERROR(VLOOKUP($E117&amp;W117,'[1]Measurement Conversion'!$B:$G,6,FALSE)*V117,IF(W117="g",V117,""))</f>
        <v/>
      </c>
      <c r="Y117" s="54" t="str">
        <f>IFERROR(INDEX('Item Price Summary'!$O:$O,MATCH($D117,'Item Price Summary'!$G:$G,0))*X117,"")</f>
        <v/>
      </c>
      <c r="Z117" s="97"/>
      <c r="AA117" s="98"/>
      <c r="AB117" s="97"/>
      <c r="AC117" s="98"/>
    </row>
    <row r="118" spans="1:29" x14ac:dyDescent="0.3">
      <c r="A118">
        <f t="shared" si="9"/>
        <v>7</v>
      </c>
      <c r="B118" s="94"/>
      <c r="C118" s="94"/>
      <c r="D118" s="2" t="s">
        <v>151</v>
      </c>
      <c r="E118" s="22"/>
      <c r="F118" s="21"/>
      <c r="G118" s="7"/>
      <c r="H118" s="21" t="str">
        <f>IFERROR(VLOOKUP($E118&amp;G118,'[1]Measurement Conversion'!$B:$G,6,FALSE)*F118,IF(G118="g",F118,""))</f>
        <v/>
      </c>
      <c r="I118" s="54" t="str">
        <f>IFERROR(INDEX('Item Price Summary'!$O:$O,MATCH($D118,'Item Price Summary'!$G:$G,0))*H118,"")</f>
        <v/>
      </c>
      <c r="J118" s="100"/>
      <c r="K118" s="98"/>
      <c r="L118" s="100"/>
      <c r="M118" s="103"/>
      <c r="N118" s="21" t="str">
        <f>IFERROR(VLOOKUP($L118&amp;M118,'[1]Measurement Conversion'!$B:$G,6,FALSE),IF(M118="g",L118,""))</f>
        <v/>
      </c>
      <c r="O118" s="7"/>
      <c r="P118" s="21" t="str">
        <f>IFERROR(VLOOKUP($E118&amp;O118,'[1]Measurement Conversion'!$B:$G,6,FALSE)*N118,IF(O118="g",N118,""))</f>
        <v/>
      </c>
      <c r="Q118" s="54" t="str">
        <f>IFERROR(INDEX('Item Price Summary'!$O:$O,MATCH($D118,'Item Price Summary'!$G:$G,0))*P118,"")</f>
        <v/>
      </c>
      <c r="R118" s="97"/>
      <c r="S118" s="98"/>
      <c r="T118" s="97"/>
      <c r="U118" s="98"/>
      <c r="V118" s="21"/>
      <c r="W118" s="7"/>
      <c r="X118" s="21" t="str">
        <f>IFERROR(VLOOKUP($E118&amp;W118,'[1]Measurement Conversion'!$B:$G,6,FALSE)*V118,IF(W118="g",V118,""))</f>
        <v/>
      </c>
      <c r="Y118" s="54" t="str">
        <f>IFERROR(INDEX('Item Price Summary'!$O:$O,MATCH($D118,'Item Price Summary'!$G:$G,0))*X118,"")</f>
        <v/>
      </c>
      <c r="Z118" s="97"/>
      <c r="AA118" s="98"/>
      <c r="AB118" s="97"/>
      <c r="AC118" s="98"/>
    </row>
    <row r="119" spans="1:29" x14ac:dyDescent="0.3">
      <c r="A119">
        <f t="shared" si="9"/>
        <v>8</v>
      </c>
      <c r="B119" s="94"/>
      <c r="C119" s="94"/>
      <c r="D119" s="2" t="s">
        <v>151</v>
      </c>
      <c r="E119" s="22"/>
      <c r="F119" s="21"/>
      <c r="G119" s="7"/>
      <c r="H119" s="21" t="str">
        <f>IFERROR(VLOOKUP($E119&amp;G119,'[1]Measurement Conversion'!$B:$G,6,FALSE)*F119,IF(G119="g",F119,""))</f>
        <v/>
      </c>
      <c r="I119" s="54" t="str">
        <f>IFERROR(INDEX('Item Price Summary'!$O:$O,MATCH($D119,'Item Price Summary'!$G:$G,0))*H119,"")</f>
        <v/>
      </c>
      <c r="J119" s="100"/>
      <c r="K119" s="98"/>
      <c r="L119" s="100"/>
      <c r="M119" s="103"/>
      <c r="N119" s="21" t="str">
        <f>IFERROR(VLOOKUP($L119&amp;M119,'[1]Measurement Conversion'!$B:$G,6,FALSE),IF(M119="g",L119,""))</f>
        <v/>
      </c>
      <c r="O119" s="7"/>
      <c r="P119" s="21" t="str">
        <f>IFERROR(VLOOKUP($E119&amp;O119,'[1]Measurement Conversion'!$B:$G,6,FALSE)*N119,IF(O119="g",N119,""))</f>
        <v/>
      </c>
      <c r="Q119" s="54" t="str">
        <f>IFERROR(INDEX('Item Price Summary'!$O:$O,MATCH($D119,'Item Price Summary'!$G:$G,0))*P119,"")</f>
        <v/>
      </c>
      <c r="R119" s="97"/>
      <c r="S119" s="98"/>
      <c r="T119" s="97"/>
      <c r="U119" s="98"/>
      <c r="V119" s="21"/>
      <c r="W119" s="7"/>
      <c r="X119" s="21" t="str">
        <f>IFERROR(VLOOKUP($E119&amp;W119,'[1]Measurement Conversion'!$B:$G,6,FALSE)*V119,IF(W119="g",V119,""))</f>
        <v/>
      </c>
      <c r="Y119" s="54" t="str">
        <f>IFERROR(INDEX('Item Price Summary'!$O:$O,MATCH($D119,'Item Price Summary'!$G:$G,0))*X119,"")</f>
        <v/>
      </c>
      <c r="Z119" s="97"/>
      <c r="AA119" s="98"/>
      <c r="AB119" s="97"/>
      <c r="AC119" s="98"/>
    </row>
    <row r="120" spans="1:29" x14ac:dyDescent="0.3">
      <c r="A120">
        <f t="shared" si="9"/>
        <v>9</v>
      </c>
      <c r="B120" s="94"/>
      <c r="C120" s="94"/>
      <c r="D120" s="2" t="s">
        <v>151</v>
      </c>
      <c r="E120" s="22"/>
      <c r="F120" s="21"/>
      <c r="G120" s="7"/>
      <c r="H120" s="21" t="str">
        <f>IFERROR(VLOOKUP($E120&amp;G120,'[1]Measurement Conversion'!$B:$G,6,FALSE)*F120,IF(G120="g",F120,""))</f>
        <v/>
      </c>
      <c r="I120" s="54" t="str">
        <f>IFERROR(INDEX('Item Price Summary'!$O:$O,MATCH($D120,'Item Price Summary'!$G:$G,0))*H120,"")</f>
        <v/>
      </c>
      <c r="J120" s="100"/>
      <c r="K120" s="98"/>
      <c r="L120" s="100"/>
      <c r="M120" s="103"/>
      <c r="N120" s="21" t="str">
        <f>IFERROR(VLOOKUP($L120&amp;M120,'[1]Measurement Conversion'!$B:$G,6,FALSE),IF(M120="g",L120,""))</f>
        <v/>
      </c>
      <c r="O120" s="7"/>
      <c r="P120" s="21" t="str">
        <f>IFERROR(VLOOKUP($E120&amp;O120,'[1]Measurement Conversion'!$B:$G,6,FALSE)*N120,IF(O120="g",N120,""))</f>
        <v/>
      </c>
      <c r="Q120" s="54" t="str">
        <f>IFERROR(INDEX('Item Price Summary'!$O:$O,MATCH($D120,'Item Price Summary'!$G:$G,0))*P120,"")</f>
        <v/>
      </c>
      <c r="R120" s="97"/>
      <c r="S120" s="98"/>
      <c r="T120" s="97"/>
      <c r="U120" s="98"/>
      <c r="V120" s="21"/>
      <c r="W120" s="7"/>
      <c r="X120" s="21" t="str">
        <f>IFERROR(VLOOKUP($E120&amp;W120,'[1]Measurement Conversion'!$B:$G,6,FALSE)*V120,IF(W120="g",V120,""))</f>
        <v/>
      </c>
      <c r="Y120" s="54" t="str">
        <f>IFERROR(INDEX('Item Price Summary'!$O:$O,MATCH($D120,'Item Price Summary'!$G:$G,0))*X120,"")</f>
        <v/>
      </c>
      <c r="Z120" s="97"/>
      <c r="AA120" s="98"/>
      <c r="AB120" s="97"/>
      <c r="AC120" s="98"/>
    </row>
    <row r="121" spans="1:29" x14ac:dyDescent="0.3">
      <c r="A121">
        <f t="shared" si="9"/>
        <v>10</v>
      </c>
      <c r="B121" s="94"/>
      <c r="C121" s="94"/>
      <c r="D121" s="2" t="s">
        <v>92</v>
      </c>
      <c r="E121" s="22"/>
      <c r="F121" s="21"/>
      <c r="G121" s="7"/>
      <c r="H121" s="21" t="str">
        <f>IFERROR(VLOOKUP($E121&amp;G121,'[1]Measurement Conversion'!$B:$G,6,FALSE)*F121,IF(G121="g",F121,""))</f>
        <v/>
      </c>
      <c r="I121" s="54" t="str">
        <f>IFERROR(INDEX('Item Price Summary'!$O:$O,MATCH($D121,'Item Price Summary'!$G:$G,0))*H121,"")</f>
        <v/>
      </c>
      <c r="J121" s="100"/>
      <c r="K121" s="98"/>
      <c r="L121" s="100"/>
      <c r="M121" s="103"/>
      <c r="N121" s="21" t="str">
        <f>IFERROR(VLOOKUP($L121&amp;M121,'[1]Measurement Conversion'!$B:$G,6,FALSE),IF(M121="g",L121,""))</f>
        <v/>
      </c>
      <c r="O121" s="7"/>
      <c r="P121" s="21" t="str">
        <f>IFERROR(VLOOKUP($E121&amp;O121,'[1]Measurement Conversion'!$B:$G,6,FALSE)*N121,IF(O121="g",N121,""))</f>
        <v/>
      </c>
      <c r="Q121" s="54" t="str">
        <f>IFERROR(INDEX('Item Price Summary'!$O:$O,MATCH($D121,'Item Price Summary'!$G:$G,0))*P121,"")</f>
        <v/>
      </c>
      <c r="R121" s="97"/>
      <c r="S121" s="98"/>
      <c r="T121" s="97"/>
      <c r="U121" s="98"/>
      <c r="V121" s="21"/>
      <c r="W121" s="7"/>
      <c r="X121" s="21" t="str">
        <f>IFERROR(VLOOKUP($E121&amp;W121,'[1]Measurement Conversion'!$B:$G,6,FALSE)*V121,IF(W121="g",V121,""))</f>
        <v/>
      </c>
      <c r="Y121" s="54" t="str">
        <f>IFERROR(INDEX('Item Price Summary'!$O:$O,MATCH($D121,'Item Price Summary'!$G:$G,0))*X121,"")</f>
        <v/>
      </c>
      <c r="Z121" s="97"/>
      <c r="AA121" s="98"/>
      <c r="AB121" s="97"/>
      <c r="AC121" s="98"/>
    </row>
    <row r="122" spans="1:29" x14ac:dyDescent="0.3">
      <c r="A122">
        <v>1</v>
      </c>
      <c r="B122" s="94"/>
      <c r="C122" s="94" t="s">
        <v>236</v>
      </c>
      <c r="D122" s="2" t="s">
        <v>196</v>
      </c>
      <c r="E122" s="22" t="s">
        <v>30</v>
      </c>
      <c r="F122" s="21">
        <v>1</v>
      </c>
      <c r="G122" s="7" t="s">
        <v>29</v>
      </c>
      <c r="H122" s="21">
        <f>IFERROR(VLOOKUP($E122&amp;G122,'[1]Measurement Conversion'!$B:$G,6,FALSE)*F122,IF(G122="g",F122,""))</f>
        <v>1</v>
      </c>
      <c r="I122" s="54">
        <f>IFERROR(INDEX('Item Price Summary'!$O:$O,MATCH($D122,'Item Price Summary'!$G:$G,0))*H122,"")</f>
        <v>0.51591980000000004</v>
      </c>
      <c r="J122" s="99">
        <f>SUM(I122:I131)</f>
        <v>1.0821698</v>
      </c>
      <c r="K122" s="98">
        <f>J122/$G$4</f>
        <v>0.19711653916211291</v>
      </c>
      <c r="L122" s="99">
        <f>SUM(I122:I131)+$H$4</f>
        <v>1.4027610391666667</v>
      </c>
      <c r="M122" s="103">
        <f>L122/$G$4</f>
        <v>0.25551202899210684</v>
      </c>
      <c r="N122" s="21">
        <v>1</v>
      </c>
      <c r="O122" s="7" t="s">
        <v>29</v>
      </c>
      <c r="P122" s="21">
        <f>IFERROR(VLOOKUP($E122&amp;O122,'[1]Measurement Conversion'!$B:$G,6,FALSE)*N122,IF(O122="g",N122,""))</f>
        <v>1</v>
      </c>
      <c r="Q122" s="54">
        <f>IFERROR(INDEX('Item Price Summary'!$O:$O,MATCH($D122,'Item Price Summary'!$G:$G,0))*P122,"")</f>
        <v>0.51591980000000004</v>
      </c>
      <c r="R122" s="97">
        <f>SUM(Q122:Q131)</f>
        <v>1.3652948</v>
      </c>
      <c r="S122" s="98">
        <f>R122/$G$5</f>
        <v>0.21036899845916796</v>
      </c>
      <c r="T122" s="97">
        <f>SUM(Q122:Q131)+$H$5</f>
        <v>1.7634025716666666</v>
      </c>
      <c r="U122" s="103">
        <f>T122/$G$5</f>
        <v>0.27171071982537237</v>
      </c>
      <c r="V122" s="21">
        <v>1</v>
      </c>
      <c r="W122" s="7" t="s">
        <v>29</v>
      </c>
      <c r="X122" s="21">
        <f>IFERROR(VLOOKUP($E122&amp;W122,'[1]Measurement Conversion'!$B:$G,6,FALSE)*V122,IF(W122="g",V122,""))</f>
        <v>1</v>
      </c>
      <c r="Y122" s="54">
        <f>IFERROR(INDEX('Item Price Summary'!$O:$O,MATCH($D122,'Item Price Summary'!$G:$G,0))*X122,"")</f>
        <v>0.51591980000000004</v>
      </c>
      <c r="Z122" s="97">
        <f>SUM(Y122:Y131)</f>
        <v>1.8755448000000001</v>
      </c>
      <c r="AA122" s="98">
        <f>Z122/$G$6</f>
        <v>0.25040651535380509</v>
      </c>
      <c r="AB122" s="97">
        <f>SUM(Y122:Y131)+$H$6</f>
        <v>2.2806614666666669</v>
      </c>
      <c r="AC122" s="98">
        <f>AB122/$G$6</f>
        <v>0.30449418780596355</v>
      </c>
    </row>
    <row r="123" spans="1:29" x14ac:dyDescent="0.3">
      <c r="A123">
        <f>A122+1</f>
        <v>2</v>
      </c>
      <c r="B123" s="94"/>
      <c r="C123" s="94"/>
      <c r="D123" s="2" t="s">
        <v>71</v>
      </c>
      <c r="E123" s="22" t="s">
        <v>71</v>
      </c>
      <c r="F123" s="21">
        <v>20</v>
      </c>
      <c r="G123" s="7" t="s">
        <v>26</v>
      </c>
      <c r="H123" s="21">
        <f>IFERROR(VLOOKUP($E123&amp;G123,'[1]Measurement Conversion'!$B:$G,6,FALSE)*F123,IF(G123="g",F123,""))</f>
        <v>32</v>
      </c>
      <c r="I123" s="54">
        <f>IFERROR(INDEX('Item Price Summary'!$O:$O,MATCH($D123,'Item Price Summary'!$G:$G,0))*H123,"")</f>
        <v>0.112</v>
      </c>
      <c r="J123" s="100"/>
      <c r="K123" s="98"/>
      <c r="L123" s="100"/>
      <c r="M123" s="103"/>
      <c r="N123" s="21">
        <v>30</v>
      </c>
      <c r="O123" s="7" t="s">
        <v>26</v>
      </c>
      <c r="P123" s="21">
        <f>IFERROR(VLOOKUP($E123&amp;O123,'[1]Measurement Conversion'!$B:$G,6,FALSE)*N123,IF(O123="g",N123,""))</f>
        <v>48</v>
      </c>
      <c r="Q123" s="54">
        <f>IFERROR(INDEX('Item Price Summary'!$O:$O,MATCH($D123,'Item Price Summary'!$G:$G,0))*P123,"")</f>
        <v>0.16800000000000001</v>
      </c>
      <c r="R123" s="97"/>
      <c r="S123" s="98"/>
      <c r="T123" s="97"/>
      <c r="U123" s="103"/>
      <c r="V123" s="21">
        <v>40</v>
      </c>
      <c r="W123" s="7" t="s">
        <v>26</v>
      </c>
      <c r="X123" s="21">
        <f>IFERROR(VLOOKUP($E123&amp;W123,'[1]Measurement Conversion'!$B:$G,6,FALSE)*V123,IF(W123="g",V123,""))</f>
        <v>64</v>
      </c>
      <c r="Y123" s="54">
        <f>IFERROR(INDEX('Item Price Summary'!$O:$O,MATCH($D123,'Item Price Summary'!$G:$G,0))*X123,"")</f>
        <v>0.224</v>
      </c>
      <c r="Z123" s="97"/>
      <c r="AA123" s="98"/>
      <c r="AB123" s="97"/>
      <c r="AC123" s="98"/>
    </row>
    <row r="124" spans="1:29" x14ac:dyDescent="0.3">
      <c r="A124">
        <f t="shared" ref="A124:A131" si="10">A123+1</f>
        <v>3</v>
      </c>
      <c r="B124" s="94"/>
      <c r="C124" s="94"/>
      <c r="D124" s="2" t="s">
        <v>144</v>
      </c>
      <c r="E124" s="22" t="s">
        <v>171</v>
      </c>
      <c r="F124" s="21">
        <v>2</v>
      </c>
      <c r="G124" s="7" t="s">
        <v>37</v>
      </c>
      <c r="H124" s="21">
        <f>IFERROR(VLOOKUP($E124&amp;G124,'[1]Measurement Conversion'!$B:$G,6,FALSE)*F124,IF(G124="g",F124,""))</f>
        <v>46</v>
      </c>
      <c r="I124" s="54">
        <f>IFERROR(INDEX('Item Price Summary'!$O:$O,MATCH($D124,'Item Price Summary'!$G:$G,0))*H124,"")</f>
        <v>0.45424999999999999</v>
      </c>
      <c r="J124" s="100"/>
      <c r="K124" s="98"/>
      <c r="L124" s="100"/>
      <c r="M124" s="103"/>
      <c r="N124" s="21">
        <v>3</v>
      </c>
      <c r="O124" s="7" t="s">
        <v>37</v>
      </c>
      <c r="P124" s="21">
        <f>IFERROR(VLOOKUP($E124&amp;O124,'[1]Measurement Conversion'!$B:$G,6,FALSE)*N124,IF(O124="g",N124,""))</f>
        <v>69</v>
      </c>
      <c r="Q124" s="54">
        <f>IFERROR(INDEX('Item Price Summary'!$O:$O,MATCH($D124,'Item Price Summary'!$G:$G,0))*P124,"")</f>
        <v>0.68137499999999995</v>
      </c>
      <c r="R124" s="97"/>
      <c r="S124" s="98"/>
      <c r="T124" s="97"/>
      <c r="U124" s="103"/>
      <c r="V124" s="21">
        <v>5</v>
      </c>
      <c r="W124" s="7" t="s">
        <v>37</v>
      </c>
      <c r="X124" s="21">
        <f>IFERROR(VLOOKUP($E124&amp;W124,'[1]Measurement Conversion'!$B:$G,6,FALSE)*V124,IF(W124="g",V124,""))</f>
        <v>115</v>
      </c>
      <c r="Y124" s="54">
        <f>IFERROR(INDEX('Item Price Summary'!$O:$O,MATCH($D124,'Item Price Summary'!$G:$G,0))*X124,"")</f>
        <v>1.1356250000000001</v>
      </c>
      <c r="Z124" s="97"/>
      <c r="AA124" s="98"/>
      <c r="AB124" s="97"/>
      <c r="AC124" s="98"/>
    </row>
    <row r="125" spans="1:29" x14ac:dyDescent="0.3">
      <c r="A125">
        <f t="shared" si="10"/>
        <v>4</v>
      </c>
      <c r="B125" s="94"/>
      <c r="C125" s="94"/>
      <c r="D125" s="2" t="s">
        <v>27</v>
      </c>
      <c r="E125" s="22" t="s">
        <v>27</v>
      </c>
      <c r="F125" s="21">
        <v>700</v>
      </c>
      <c r="G125" s="7" t="s">
        <v>26</v>
      </c>
      <c r="H125" s="21">
        <f>IFERROR(VLOOKUP($E125&amp;G125,'[1]Measurement Conversion'!$B:$G,6,FALSE)*F125,IF(G125="g",F125,""))</f>
        <v>355.04699999999997</v>
      </c>
      <c r="I125" s="54">
        <f>IFERROR(INDEX('Item Price Summary'!$O:$O,MATCH($D125,'Item Price Summary'!$G:$G,0))*H125,"")</f>
        <v>0</v>
      </c>
      <c r="J125" s="100"/>
      <c r="K125" s="98"/>
      <c r="L125" s="100"/>
      <c r="M125" s="103"/>
      <c r="N125" s="21">
        <v>800</v>
      </c>
      <c r="O125" s="7" t="s">
        <v>26</v>
      </c>
      <c r="P125" s="21">
        <f>IFERROR(VLOOKUP($E125&amp;O125,'[1]Measurement Conversion'!$B:$G,6,FALSE)*N125,IF(O125="g",N125,""))</f>
        <v>405.76799999999997</v>
      </c>
      <c r="Q125" s="54">
        <f>IFERROR(INDEX('Item Price Summary'!$O:$O,MATCH($D125,'Item Price Summary'!$G:$G,0))*P125,"")</f>
        <v>0</v>
      </c>
      <c r="R125" s="97"/>
      <c r="S125" s="98"/>
      <c r="T125" s="97"/>
      <c r="U125" s="103"/>
      <c r="V125" s="21">
        <v>1000</v>
      </c>
      <c r="W125" s="7" t="s">
        <v>26</v>
      </c>
      <c r="X125" s="21">
        <f>IFERROR(VLOOKUP($E125&amp;W125,'[1]Measurement Conversion'!$B:$G,6,FALSE)*V125,IF(W125="g",V125,""))</f>
        <v>507.20999999999992</v>
      </c>
      <c r="Y125" s="54">
        <f>IFERROR(INDEX('Item Price Summary'!$O:$O,MATCH($D125,'Item Price Summary'!$G:$G,0))*X125,"")</f>
        <v>0</v>
      </c>
      <c r="Z125" s="97"/>
      <c r="AA125" s="98"/>
      <c r="AB125" s="97"/>
      <c r="AC125" s="98"/>
    </row>
    <row r="126" spans="1:29" x14ac:dyDescent="0.3">
      <c r="A126">
        <f t="shared" si="10"/>
        <v>5</v>
      </c>
      <c r="B126" s="94"/>
      <c r="C126" s="94"/>
      <c r="D126" s="2" t="s">
        <v>151</v>
      </c>
      <c r="E126" s="22"/>
      <c r="F126" s="21"/>
      <c r="G126" s="7"/>
      <c r="H126" s="21" t="str">
        <f>IFERROR(VLOOKUP($E126&amp;G126,'[1]Measurement Conversion'!$B:$G,6,FALSE)*F126,IF(G126="g",F126,""))</f>
        <v/>
      </c>
      <c r="I126" s="54" t="str">
        <f>IFERROR(INDEX('Item Price Summary'!$O:$O,MATCH($D126,'Item Price Summary'!$G:$G,0))*H126,"")</f>
        <v/>
      </c>
      <c r="J126" s="100"/>
      <c r="K126" s="98"/>
      <c r="L126" s="100"/>
      <c r="M126" s="103"/>
      <c r="N126" s="21" t="str">
        <f>IFERROR(VLOOKUP($L126&amp;M126,'[1]Measurement Conversion'!$B:$G,6,FALSE),IF(M126="g",L126,""))</f>
        <v/>
      </c>
      <c r="O126" s="7"/>
      <c r="P126" s="21" t="str">
        <f>IFERROR(VLOOKUP($E126&amp;O126,'[1]Measurement Conversion'!$B:$G,6,FALSE)*N126,IF(O126="g",N126,""))</f>
        <v/>
      </c>
      <c r="Q126" s="54" t="str">
        <f>IFERROR(INDEX('Item Price Summary'!$O:$O,MATCH($D126,'Item Price Summary'!$G:$G,0))*P126,"")</f>
        <v/>
      </c>
      <c r="R126" s="97"/>
      <c r="S126" s="98"/>
      <c r="T126" s="97"/>
      <c r="U126" s="98"/>
      <c r="V126" s="21"/>
      <c r="W126" s="7"/>
      <c r="X126" s="21" t="str">
        <f>IFERROR(VLOOKUP($E126&amp;W126,'[1]Measurement Conversion'!$B:$G,6,FALSE)*V126,IF(W126="g",V126,""))</f>
        <v/>
      </c>
      <c r="Y126" s="54" t="str">
        <f>IFERROR(INDEX('Item Price Summary'!$O:$O,MATCH($D126,'Item Price Summary'!$G:$G,0))*X126,"")</f>
        <v/>
      </c>
      <c r="Z126" s="97"/>
      <c r="AA126" s="98"/>
      <c r="AB126" s="97"/>
      <c r="AC126" s="98"/>
    </row>
    <row r="127" spans="1:29" x14ac:dyDescent="0.3">
      <c r="A127">
        <f t="shared" si="10"/>
        <v>6</v>
      </c>
      <c r="B127" s="94"/>
      <c r="C127" s="94"/>
      <c r="D127" s="2" t="s">
        <v>151</v>
      </c>
      <c r="E127" s="22"/>
      <c r="F127" s="21"/>
      <c r="G127" s="7"/>
      <c r="H127" s="21" t="str">
        <f>IFERROR(VLOOKUP($E127&amp;G127,'[1]Measurement Conversion'!$B:$G,6,FALSE)*F127,IF(G127="g",F127,""))</f>
        <v/>
      </c>
      <c r="I127" s="54" t="str">
        <f>IFERROR(INDEX('Item Price Summary'!$O:$O,MATCH($D127,'Item Price Summary'!$G:$G,0))*H127,"")</f>
        <v/>
      </c>
      <c r="J127" s="100"/>
      <c r="K127" s="98"/>
      <c r="L127" s="100"/>
      <c r="M127" s="103"/>
      <c r="N127" s="21" t="str">
        <f>IFERROR(VLOOKUP($L127&amp;M127,'[1]Measurement Conversion'!$B:$G,6,FALSE),IF(M127="g",L127,""))</f>
        <v/>
      </c>
      <c r="O127" s="7"/>
      <c r="P127" s="21" t="str">
        <f>IFERROR(VLOOKUP($E127&amp;O127,'[1]Measurement Conversion'!$B:$G,6,FALSE)*N127,IF(O127="g",N127,""))</f>
        <v/>
      </c>
      <c r="Q127" s="54" t="str">
        <f>IFERROR(INDEX('Item Price Summary'!$O:$O,MATCH($D127,'Item Price Summary'!$G:$G,0))*P127,"")</f>
        <v/>
      </c>
      <c r="R127" s="97"/>
      <c r="S127" s="98"/>
      <c r="T127" s="97"/>
      <c r="U127" s="98"/>
      <c r="V127" s="21"/>
      <c r="W127" s="7"/>
      <c r="X127" s="21" t="str">
        <f>IFERROR(VLOOKUP($E127&amp;W127,'[1]Measurement Conversion'!$B:$G,6,FALSE)*V127,IF(W127="g",V127,""))</f>
        <v/>
      </c>
      <c r="Y127" s="54" t="str">
        <f>IFERROR(INDEX('Item Price Summary'!$O:$O,MATCH($D127,'Item Price Summary'!$G:$G,0))*X127,"")</f>
        <v/>
      </c>
      <c r="Z127" s="97"/>
      <c r="AA127" s="98"/>
      <c r="AB127" s="97"/>
      <c r="AC127" s="98"/>
    </row>
    <row r="128" spans="1:29" x14ac:dyDescent="0.3">
      <c r="A128">
        <f t="shared" si="10"/>
        <v>7</v>
      </c>
      <c r="B128" s="94"/>
      <c r="C128" s="94"/>
      <c r="D128" s="2" t="s">
        <v>151</v>
      </c>
      <c r="E128" s="22"/>
      <c r="F128" s="21"/>
      <c r="G128" s="7"/>
      <c r="H128" s="21" t="str">
        <f>IFERROR(VLOOKUP($E128&amp;G128,'[1]Measurement Conversion'!$B:$G,6,FALSE)*F128,IF(G128="g",F128,""))</f>
        <v/>
      </c>
      <c r="I128" s="54" t="str">
        <f>IFERROR(INDEX('Item Price Summary'!$O:$O,MATCH($D128,'Item Price Summary'!$G:$G,0))*H128,"")</f>
        <v/>
      </c>
      <c r="J128" s="100"/>
      <c r="K128" s="98"/>
      <c r="L128" s="100"/>
      <c r="M128" s="103"/>
      <c r="N128" s="21" t="str">
        <f>IFERROR(VLOOKUP($L128&amp;M128,'[1]Measurement Conversion'!$B:$G,6,FALSE),IF(M128="g",L128,""))</f>
        <v/>
      </c>
      <c r="O128" s="7"/>
      <c r="P128" s="21" t="str">
        <f>IFERROR(VLOOKUP($E128&amp;O128,'[1]Measurement Conversion'!$B:$G,6,FALSE)*N128,IF(O128="g",N128,""))</f>
        <v/>
      </c>
      <c r="Q128" s="54" t="str">
        <f>IFERROR(INDEX('Item Price Summary'!$O:$O,MATCH($D128,'Item Price Summary'!$G:$G,0))*P128,"")</f>
        <v/>
      </c>
      <c r="R128" s="97"/>
      <c r="S128" s="98"/>
      <c r="T128" s="97"/>
      <c r="U128" s="98"/>
      <c r="V128" s="21"/>
      <c r="W128" s="7"/>
      <c r="X128" s="21" t="str">
        <f>IFERROR(VLOOKUP($E128&amp;W128,'[1]Measurement Conversion'!$B:$G,6,FALSE)*V128,IF(W128="g",V128,""))</f>
        <v/>
      </c>
      <c r="Y128" s="54" t="str">
        <f>IFERROR(INDEX('Item Price Summary'!$O:$O,MATCH($D128,'Item Price Summary'!$G:$G,0))*X128,"")</f>
        <v/>
      </c>
      <c r="Z128" s="97"/>
      <c r="AA128" s="98"/>
      <c r="AB128" s="97"/>
      <c r="AC128" s="98"/>
    </row>
    <row r="129" spans="1:29" x14ac:dyDescent="0.3">
      <c r="A129">
        <f t="shared" si="10"/>
        <v>8</v>
      </c>
      <c r="B129" s="94"/>
      <c r="C129" s="94"/>
      <c r="D129" s="2" t="s">
        <v>151</v>
      </c>
      <c r="E129" s="22"/>
      <c r="F129" s="21"/>
      <c r="G129" s="7"/>
      <c r="H129" s="21" t="str">
        <f>IFERROR(VLOOKUP($E129&amp;G129,'[1]Measurement Conversion'!$B:$G,6,FALSE)*F129,IF(G129="g",F129,""))</f>
        <v/>
      </c>
      <c r="I129" s="54" t="str">
        <f>IFERROR(INDEX('Item Price Summary'!$O:$O,MATCH($D129,'Item Price Summary'!$G:$G,0))*H129,"")</f>
        <v/>
      </c>
      <c r="J129" s="100"/>
      <c r="K129" s="98"/>
      <c r="L129" s="100"/>
      <c r="M129" s="103"/>
      <c r="N129" s="21" t="str">
        <f>IFERROR(VLOOKUP($L129&amp;M129,'[1]Measurement Conversion'!$B:$G,6,FALSE),IF(M129="g",L129,""))</f>
        <v/>
      </c>
      <c r="O129" s="7"/>
      <c r="P129" s="21" t="str">
        <f>IFERROR(VLOOKUP($E129&amp;O129,'[1]Measurement Conversion'!$B:$G,6,FALSE)*N129,IF(O129="g",N129,""))</f>
        <v/>
      </c>
      <c r="Q129" s="54" t="str">
        <f>IFERROR(INDEX('Item Price Summary'!$O:$O,MATCH($D129,'Item Price Summary'!$G:$G,0))*P129,"")</f>
        <v/>
      </c>
      <c r="R129" s="97"/>
      <c r="S129" s="98"/>
      <c r="T129" s="97"/>
      <c r="U129" s="98"/>
      <c r="V129" s="21"/>
      <c r="W129" s="7"/>
      <c r="X129" s="21" t="str">
        <f>IFERROR(VLOOKUP($E129&amp;W129,'[1]Measurement Conversion'!$B:$G,6,FALSE)*V129,IF(W129="g",V129,""))</f>
        <v/>
      </c>
      <c r="Y129" s="54" t="str">
        <f>IFERROR(INDEX('Item Price Summary'!$O:$O,MATCH($D129,'Item Price Summary'!$G:$G,0))*X129,"")</f>
        <v/>
      </c>
      <c r="Z129" s="97"/>
      <c r="AA129" s="98"/>
      <c r="AB129" s="97"/>
      <c r="AC129" s="98"/>
    </row>
    <row r="130" spans="1:29" x14ac:dyDescent="0.3">
      <c r="A130">
        <f t="shared" si="10"/>
        <v>9</v>
      </c>
      <c r="B130" s="94"/>
      <c r="C130" s="94"/>
      <c r="D130" s="2" t="s">
        <v>151</v>
      </c>
      <c r="E130" s="22"/>
      <c r="F130" s="21"/>
      <c r="G130" s="7"/>
      <c r="H130" s="21" t="str">
        <f>IFERROR(VLOOKUP($E130&amp;G130,'[1]Measurement Conversion'!$B:$G,6,FALSE)*F130,IF(G130="g",F130,""))</f>
        <v/>
      </c>
      <c r="I130" s="54" t="str">
        <f>IFERROR(INDEX('Item Price Summary'!$O:$O,MATCH($D130,'Item Price Summary'!$G:$G,0))*H130,"")</f>
        <v/>
      </c>
      <c r="J130" s="100"/>
      <c r="K130" s="98"/>
      <c r="L130" s="100"/>
      <c r="M130" s="103"/>
      <c r="N130" s="21" t="str">
        <f>IFERROR(VLOOKUP($L130&amp;M130,'[1]Measurement Conversion'!$B:$G,6,FALSE),IF(M130="g",L130,""))</f>
        <v/>
      </c>
      <c r="O130" s="7"/>
      <c r="P130" s="21" t="str">
        <f>IFERROR(VLOOKUP($E130&amp;O130,'[1]Measurement Conversion'!$B:$G,6,FALSE)*N130,IF(O130="g",N130,""))</f>
        <v/>
      </c>
      <c r="Q130" s="54" t="str">
        <f>IFERROR(INDEX('Item Price Summary'!$O:$O,MATCH($D130,'Item Price Summary'!$G:$G,0))*P130,"")</f>
        <v/>
      </c>
      <c r="R130" s="97"/>
      <c r="S130" s="98"/>
      <c r="T130" s="97"/>
      <c r="U130" s="98"/>
      <c r="V130" s="21"/>
      <c r="W130" s="7"/>
      <c r="X130" s="21" t="str">
        <f>IFERROR(VLOOKUP($E130&amp;W130,'[1]Measurement Conversion'!$B:$G,6,FALSE)*V130,IF(W130="g",V130,""))</f>
        <v/>
      </c>
      <c r="Y130" s="54" t="str">
        <f>IFERROR(INDEX('Item Price Summary'!$O:$O,MATCH($D130,'Item Price Summary'!$G:$G,0))*X130,"")</f>
        <v/>
      </c>
      <c r="Z130" s="97"/>
      <c r="AA130" s="98"/>
      <c r="AB130" s="97"/>
      <c r="AC130" s="98"/>
    </row>
    <row r="131" spans="1:29" x14ac:dyDescent="0.3">
      <c r="A131">
        <f t="shared" si="10"/>
        <v>10</v>
      </c>
      <c r="B131" s="94"/>
      <c r="C131" s="94"/>
      <c r="D131" s="2" t="s">
        <v>92</v>
      </c>
      <c r="E131" s="22"/>
      <c r="F131" s="21"/>
      <c r="G131" s="7"/>
      <c r="H131" s="21" t="str">
        <f>IFERROR(VLOOKUP($E131&amp;G131,'[1]Measurement Conversion'!$B:$G,6,FALSE)*F131,IF(G131="g",F131,""))</f>
        <v/>
      </c>
      <c r="I131" s="54" t="str">
        <f>IFERROR(INDEX('Item Price Summary'!$O:$O,MATCH($D131,'Item Price Summary'!$G:$G,0))*H131,"")</f>
        <v/>
      </c>
      <c r="J131" s="100"/>
      <c r="K131" s="98"/>
      <c r="L131" s="100"/>
      <c r="M131" s="103"/>
      <c r="N131" s="21" t="str">
        <f>IFERROR(VLOOKUP($L131&amp;M131,'[1]Measurement Conversion'!$B:$G,6,FALSE),IF(M131="g",L131,""))</f>
        <v/>
      </c>
      <c r="O131" s="7"/>
      <c r="P131" s="21" t="str">
        <f>IFERROR(VLOOKUP($E131&amp;O131,'[1]Measurement Conversion'!$B:$G,6,FALSE)*N131,IF(O131="g",N131,""))</f>
        <v/>
      </c>
      <c r="Q131" s="54" t="str">
        <f>IFERROR(INDEX('Item Price Summary'!$O:$O,MATCH($D131,'Item Price Summary'!$G:$G,0))*P131,"")</f>
        <v/>
      </c>
      <c r="R131" s="97"/>
      <c r="S131" s="98"/>
      <c r="T131" s="97"/>
      <c r="U131" s="98"/>
      <c r="V131" s="21"/>
      <c r="W131" s="7"/>
      <c r="X131" s="21" t="str">
        <f>IFERROR(VLOOKUP($E131&amp;W131,'[1]Measurement Conversion'!$B:$G,6,FALSE)*V131,IF(W131="g",V131,""))</f>
        <v/>
      </c>
      <c r="Y131" s="54" t="str">
        <f>IFERROR(INDEX('Item Price Summary'!$O:$O,MATCH($D131,'Item Price Summary'!$G:$G,0))*X131,"")</f>
        <v/>
      </c>
      <c r="Z131" s="97"/>
      <c r="AA131" s="98"/>
      <c r="AB131" s="97"/>
      <c r="AC131" s="98"/>
    </row>
    <row r="132" spans="1:29" x14ac:dyDescent="0.3">
      <c r="H132" t="str">
        <f>IFERROR(VLOOKUP($E132&amp;G132,'[1]Measurement Conversion'!$B:$G,6,FALSE)*F132,IF(G132="g",F132,""))</f>
        <v/>
      </c>
      <c r="P132" t="str">
        <f>IFERROR(VLOOKUP($E132&amp;O132,'[1]Measurement Conversion'!$B:$G,6,FALSE)*N132,IF(O132="g",N132,""))</f>
        <v/>
      </c>
      <c r="X132" t="str">
        <f>IFERROR(VLOOKUP($E132&amp;W132,'[1]Measurement Conversion'!$B:$G,6,FALSE)*V132,IF(W132="g",V132,""))</f>
        <v/>
      </c>
    </row>
    <row r="133" spans="1:29" x14ac:dyDescent="0.3">
      <c r="H133" t="str">
        <f>IFERROR(VLOOKUP($E133&amp;G133,'[1]Measurement Conversion'!$B:$G,6,FALSE)*F133,IF(G133="g",F133,""))</f>
        <v/>
      </c>
      <c r="P133" t="str">
        <f>IFERROR(VLOOKUP($E133&amp;O133,'[1]Measurement Conversion'!$B:$G,6,FALSE)*N133,IF(O133="g",N133,""))</f>
        <v/>
      </c>
      <c r="X133" t="str">
        <f>IFERROR(VLOOKUP($E133&amp;W133,'[1]Measurement Conversion'!$B:$G,6,FALSE)*V133,IF(W133="g",V133,""))</f>
        <v/>
      </c>
    </row>
    <row r="134" spans="1:29" x14ac:dyDescent="0.3">
      <c r="H134" t="str">
        <f>IFERROR(VLOOKUP($E134&amp;G134,'[1]Measurement Conversion'!$B:$G,6,FALSE)*F134,IF(G134="g",F134,""))</f>
        <v/>
      </c>
      <c r="P134" t="str">
        <f>IFERROR(VLOOKUP($E134&amp;O134,'[1]Measurement Conversion'!$B:$G,6,FALSE)*N134,IF(O134="g",N134,""))</f>
        <v/>
      </c>
      <c r="X134" t="str">
        <f>IFERROR(VLOOKUP($E134&amp;W134,'[1]Measurement Conversion'!$B:$G,6,FALSE)*V134,IF(W134="g",V134,""))</f>
        <v/>
      </c>
    </row>
    <row r="135" spans="1:29" x14ac:dyDescent="0.3">
      <c r="H135" t="str">
        <f>IFERROR(VLOOKUP($E135&amp;G135,'[1]Measurement Conversion'!$B:$G,6,FALSE)*F135,IF(G135="g",F135,""))</f>
        <v/>
      </c>
      <c r="P135" t="str">
        <f>IFERROR(VLOOKUP($E135&amp;O135,'[1]Measurement Conversion'!$B:$G,6,FALSE)*N135,IF(O135="g",N135,""))</f>
        <v/>
      </c>
      <c r="X135" t="str">
        <f>IFERROR(VLOOKUP($E135&amp;W135,'[1]Measurement Conversion'!$B:$G,6,FALSE)*V135,IF(W135="g",V135,""))</f>
        <v/>
      </c>
    </row>
    <row r="136" spans="1:29" x14ac:dyDescent="0.3">
      <c r="H136" t="str">
        <f>IFERROR(VLOOKUP($E136&amp;G136,'[1]Measurement Conversion'!$B:$G,6,FALSE)*F136,IF(G136="g",F136,""))</f>
        <v/>
      </c>
      <c r="P136" t="str">
        <f>IFERROR(VLOOKUP($E136&amp;O136,'[1]Measurement Conversion'!$B:$G,6,FALSE)*N136,IF(O136="g",N136,""))</f>
        <v/>
      </c>
      <c r="X136" t="str">
        <f>IFERROR(VLOOKUP($E136&amp;W136,'[1]Measurement Conversion'!$B:$G,6,FALSE)*V136,IF(W136="g",V136,""))</f>
        <v/>
      </c>
    </row>
    <row r="137" spans="1:29" x14ac:dyDescent="0.3">
      <c r="H137" t="str">
        <f>IFERROR(VLOOKUP($E137&amp;G137,'[1]Measurement Conversion'!$B:$G,6,FALSE)*F137,IF(G137="g",F137,""))</f>
        <v/>
      </c>
      <c r="P137" t="str">
        <f>IFERROR(VLOOKUP($E137&amp;O137,'[1]Measurement Conversion'!$B:$G,6,FALSE)*N137,IF(O137="g",N137,""))</f>
        <v/>
      </c>
      <c r="X137" t="str">
        <f>IFERROR(VLOOKUP($E137&amp;W137,'[1]Measurement Conversion'!$B:$G,6,FALSE)*V137,IF(W137="g",V137,""))</f>
        <v/>
      </c>
    </row>
    <row r="138" spans="1:29" x14ac:dyDescent="0.3">
      <c r="H138" t="str">
        <f>IFERROR(VLOOKUP($E138&amp;G138,'[1]Measurement Conversion'!$B:$G,6,FALSE)*F138,IF(G138="g",F138,""))</f>
        <v/>
      </c>
      <c r="P138" t="str">
        <f>IFERROR(VLOOKUP($E138&amp;O138,'[1]Measurement Conversion'!$B:$G,6,FALSE)*N138,IF(O138="g",N138,""))</f>
        <v/>
      </c>
      <c r="X138" t="str">
        <f>IFERROR(VLOOKUP($E138&amp;W138,'[1]Measurement Conversion'!$B:$G,6,FALSE)*V138,IF(W138="g",V138,""))</f>
        <v/>
      </c>
    </row>
    <row r="139" spans="1:29" x14ac:dyDescent="0.3">
      <c r="H139" t="str">
        <f>IFERROR(VLOOKUP($E139&amp;G139,'[1]Measurement Conversion'!$B:$G,6,FALSE)*F139,IF(G139="g",F139,""))</f>
        <v/>
      </c>
      <c r="P139" t="str">
        <f>IFERROR(VLOOKUP($E139&amp;O139,'[1]Measurement Conversion'!$B:$G,6,FALSE)*N139,IF(O139="g",N139,""))</f>
        <v/>
      </c>
      <c r="X139" t="str">
        <f>IFERROR(VLOOKUP($E139&amp;W139,'[1]Measurement Conversion'!$B:$G,6,FALSE)*V139,IF(W139="g",V139,""))</f>
        <v/>
      </c>
    </row>
    <row r="140" spans="1:29" x14ac:dyDescent="0.3">
      <c r="H140" t="str">
        <f>IFERROR(VLOOKUP($E140&amp;G140,'[1]Measurement Conversion'!$B:$G,6,FALSE)*F140,IF(G140="g",F140,""))</f>
        <v/>
      </c>
      <c r="P140" t="str">
        <f>IFERROR(VLOOKUP($E140&amp;O140,'[1]Measurement Conversion'!$B:$G,6,FALSE)*N140,IF(O140="g",N140,""))</f>
        <v/>
      </c>
      <c r="X140" t="str">
        <f>IFERROR(VLOOKUP($E140&amp;W140,'[1]Measurement Conversion'!$B:$G,6,FALSE)*V140,IF(W140="g",V140,""))</f>
        <v/>
      </c>
    </row>
    <row r="141" spans="1:29" x14ac:dyDescent="0.3">
      <c r="H141" t="str">
        <f>IFERROR(VLOOKUP($E141&amp;G141,'[1]Measurement Conversion'!$B:$G,6,FALSE)*F141,IF(G141="g",F141,""))</f>
        <v/>
      </c>
      <c r="P141" t="str">
        <f>IFERROR(VLOOKUP($E141&amp;O141,'[1]Measurement Conversion'!$B:$G,6,FALSE)*N141,IF(O141="g",N141,""))</f>
        <v/>
      </c>
      <c r="X141" t="str">
        <f>IFERROR(VLOOKUP($E141&amp;W141,'[1]Measurement Conversion'!$B:$G,6,FALSE)*V141,IF(W141="g",V141,""))</f>
        <v/>
      </c>
    </row>
    <row r="142" spans="1:29" x14ac:dyDescent="0.3">
      <c r="H142" t="str">
        <f>IFERROR(VLOOKUP($E142&amp;G142,'[1]Measurement Conversion'!$B:$G,6,FALSE)*F142,IF(G142="g",F142,""))</f>
        <v/>
      </c>
      <c r="P142" t="str">
        <f>IFERROR(VLOOKUP($E142&amp;O142,'[1]Measurement Conversion'!$B:$G,6,FALSE)*N142,IF(O142="g",N142,""))</f>
        <v/>
      </c>
      <c r="X142" t="str">
        <f>IFERROR(VLOOKUP($E142&amp;W142,'[1]Measurement Conversion'!$B:$G,6,FALSE)*V142,IF(W142="g",V142,""))</f>
        <v/>
      </c>
    </row>
    <row r="143" spans="1:29" x14ac:dyDescent="0.3">
      <c r="H143" t="str">
        <f>IFERROR(VLOOKUP($E143&amp;G143,'[1]Measurement Conversion'!$B:$G,6,FALSE)*F143,IF(G143="g",F143,""))</f>
        <v/>
      </c>
      <c r="P143" t="str">
        <f>IFERROR(VLOOKUP($E143&amp;O143,'[1]Measurement Conversion'!$B:$G,6,FALSE)*N143,IF(O143="g",N143,""))</f>
        <v/>
      </c>
      <c r="X143" t="str">
        <f>IFERROR(VLOOKUP($E143&amp;W143,'[1]Measurement Conversion'!$B:$G,6,FALSE)*V143,IF(W143="g",V143,""))</f>
        <v/>
      </c>
    </row>
    <row r="144" spans="1:29" x14ac:dyDescent="0.3">
      <c r="H144" t="str">
        <f>IFERROR(VLOOKUP($E144&amp;G144,'[1]Measurement Conversion'!$B:$G,6,FALSE)*F144,IF(G144="g",F144,""))</f>
        <v/>
      </c>
      <c r="P144" t="str">
        <f>IFERROR(VLOOKUP($E144&amp;O144,'[1]Measurement Conversion'!$B:$G,6,FALSE)*N144,IF(O144="g",N144,""))</f>
        <v/>
      </c>
      <c r="X144" t="str">
        <f>IFERROR(VLOOKUP($E144&amp;W144,'[1]Measurement Conversion'!$B:$G,6,FALSE)*V144,IF(W144="g",V144,""))</f>
        <v/>
      </c>
    </row>
    <row r="145" spans="8:24" x14ac:dyDescent="0.3">
      <c r="H145" t="str">
        <f>IFERROR(VLOOKUP($E145&amp;G145,'[1]Measurement Conversion'!$B:$G,6,FALSE)*F145,IF(G145="g",F145,""))</f>
        <v/>
      </c>
      <c r="P145" t="str">
        <f>IFERROR(VLOOKUP($E145&amp;O145,'[1]Measurement Conversion'!$B:$G,6,FALSE)*N145,IF(O145="g",N145,""))</f>
        <v/>
      </c>
      <c r="X145" t="str">
        <f>IFERROR(VLOOKUP($E145&amp;W145,'[1]Measurement Conversion'!$B:$G,6,FALSE)*V145,IF(W145="g",V145,""))</f>
        <v/>
      </c>
    </row>
    <row r="146" spans="8:24" x14ac:dyDescent="0.3">
      <c r="H146" t="str">
        <f>IFERROR(VLOOKUP($E146&amp;G146,'[1]Measurement Conversion'!$B:$G,6,FALSE)*F146,IF(G146="g",F146,""))</f>
        <v/>
      </c>
      <c r="P146" t="str">
        <f>IFERROR(VLOOKUP($E146&amp;O146,'[1]Measurement Conversion'!$B:$G,6,FALSE)*N146,IF(O146="g",N146,""))</f>
        <v/>
      </c>
      <c r="X146" t="str">
        <f>IFERROR(VLOOKUP($E146&amp;W146,'[1]Measurement Conversion'!$B:$G,6,FALSE)*V146,IF(W146="g",V146,""))</f>
        <v/>
      </c>
    </row>
    <row r="147" spans="8:24" x14ac:dyDescent="0.3">
      <c r="H147" t="str">
        <f>IFERROR(VLOOKUP($E147&amp;G147,'[1]Measurement Conversion'!$B:$G,6,FALSE)*F147,IF(G147="g",F147,""))</f>
        <v/>
      </c>
      <c r="P147" t="str">
        <f>IFERROR(VLOOKUP($E147&amp;O147,'[1]Measurement Conversion'!$B:$G,6,FALSE)*N147,IF(O147="g",N147,""))</f>
        <v/>
      </c>
      <c r="X147" t="str">
        <f>IFERROR(VLOOKUP($E147&amp;W147,'[1]Measurement Conversion'!$B:$G,6,FALSE)*V147,IF(W147="g",V147,""))</f>
        <v/>
      </c>
    </row>
    <row r="148" spans="8:24" x14ac:dyDescent="0.3">
      <c r="H148" t="str">
        <f>IFERROR(VLOOKUP($E148&amp;G148,'[1]Measurement Conversion'!$B:$G,6,FALSE)*F148,IF(G148="g",F148,""))</f>
        <v/>
      </c>
      <c r="P148" t="str">
        <f>IFERROR(VLOOKUP($E148&amp;O148,'[1]Measurement Conversion'!$B:$G,6,FALSE)*N148,IF(O148="g",N148,""))</f>
        <v/>
      </c>
      <c r="X148" t="str">
        <f>IFERROR(VLOOKUP($E148&amp;W148,'[1]Measurement Conversion'!$B:$G,6,FALSE)*V148,IF(W148="g",V148,""))</f>
        <v/>
      </c>
    </row>
    <row r="149" spans="8:24" x14ac:dyDescent="0.3">
      <c r="H149" t="str">
        <f>IFERROR(VLOOKUP($E149&amp;G149,'[1]Measurement Conversion'!$B:$G,6,FALSE)*F149,IF(G149="g",F149,""))</f>
        <v/>
      </c>
      <c r="P149" t="str">
        <f>IFERROR(VLOOKUP($E149&amp;O149,'[1]Measurement Conversion'!$B:$G,6,FALSE)*N149,IF(O149="g",N149,""))</f>
        <v/>
      </c>
      <c r="X149" t="str">
        <f>IFERROR(VLOOKUP($E149&amp;W149,'[1]Measurement Conversion'!$B:$G,6,FALSE)*V149,IF(W149="g",V149,""))</f>
        <v/>
      </c>
    </row>
    <row r="150" spans="8:24" x14ac:dyDescent="0.3">
      <c r="H150" t="str">
        <f>IFERROR(VLOOKUP($E150&amp;G150,'[1]Measurement Conversion'!$B:$G,6,FALSE)*F150,IF(G150="g",F150,""))</f>
        <v/>
      </c>
      <c r="P150" t="str">
        <f>IFERROR(VLOOKUP($E150&amp;O150,'[1]Measurement Conversion'!$B:$G,6,FALSE)*N150,IF(O150="g",N150,""))</f>
        <v/>
      </c>
      <c r="X150" t="str">
        <f>IFERROR(VLOOKUP($E150&amp;W150,'[1]Measurement Conversion'!$B:$G,6,FALSE)*V150,IF(W150="g",V150,""))</f>
        <v/>
      </c>
    </row>
    <row r="151" spans="8:24" x14ac:dyDescent="0.3">
      <c r="H151" t="str">
        <f>IFERROR(VLOOKUP($E151&amp;G151,'[1]Measurement Conversion'!$B:$G,6,FALSE)*F151,IF(G151="g",F151,""))</f>
        <v/>
      </c>
      <c r="P151" t="str">
        <f>IFERROR(VLOOKUP($E151&amp;O151,'[1]Measurement Conversion'!$B:$G,6,FALSE)*N151,IF(O151="g",N151,""))</f>
        <v/>
      </c>
      <c r="X151" t="str">
        <f>IFERROR(VLOOKUP($E151&amp;W151,'[1]Measurement Conversion'!$B:$G,6,FALSE)*V151,IF(W151="g",V151,""))</f>
        <v/>
      </c>
    </row>
    <row r="152" spans="8:24" x14ac:dyDescent="0.3">
      <c r="H152" t="str">
        <f>IFERROR(VLOOKUP($E152&amp;G152,'[1]Measurement Conversion'!$B:$G,6,FALSE)*F152,IF(G152="g",F152,""))</f>
        <v/>
      </c>
      <c r="P152" t="str">
        <f>IFERROR(VLOOKUP($E152&amp;O152,'[1]Measurement Conversion'!$B:$G,6,FALSE)*N152,IF(O152="g",N152,""))</f>
        <v/>
      </c>
      <c r="X152" t="str">
        <f>IFERROR(VLOOKUP($E152&amp;W152,'[1]Measurement Conversion'!$B:$G,6,FALSE)*V152,IF(W152="g",V152,""))</f>
        <v/>
      </c>
    </row>
    <row r="153" spans="8:24" x14ac:dyDescent="0.3">
      <c r="H153" t="str">
        <f>IFERROR(VLOOKUP($E153&amp;G153,'[1]Measurement Conversion'!$B:$G,6,FALSE)*F153,IF(G153="g",F153,""))</f>
        <v/>
      </c>
      <c r="P153" t="str">
        <f>IFERROR(VLOOKUP($E153&amp;O153,'[1]Measurement Conversion'!$B:$G,6,FALSE)*N153,IF(O153="g",N153,""))</f>
        <v/>
      </c>
      <c r="X153" t="str">
        <f>IFERROR(VLOOKUP($E153&amp;W153,'[1]Measurement Conversion'!$B:$G,6,FALSE)*V153,IF(W153="g",V153,""))</f>
        <v/>
      </c>
    </row>
    <row r="154" spans="8:24" x14ac:dyDescent="0.3">
      <c r="H154" t="str">
        <f>IFERROR(VLOOKUP($E154&amp;G154,'[1]Measurement Conversion'!$B:$G,6,FALSE)*F154,IF(G154="g",F154,""))</f>
        <v/>
      </c>
      <c r="P154" t="str">
        <f>IFERROR(VLOOKUP($E154&amp;O154,'[1]Measurement Conversion'!$B:$G,6,FALSE)*N154,IF(O154="g",N154,""))</f>
        <v/>
      </c>
      <c r="X154" t="str">
        <f>IFERROR(VLOOKUP($E154&amp;W154,'[1]Measurement Conversion'!$B:$G,6,FALSE)*V154,IF(W154="g",V154,""))</f>
        <v/>
      </c>
    </row>
    <row r="155" spans="8:24" x14ac:dyDescent="0.3">
      <c r="H155" t="str">
        <f>IFERROR(VLOOKUP($E155&amp;G155,'[1]Measurement Conversion'!$B:$G,6,FALSE)*F155,IF(G155="g",F155,""))</f>
        <v/>
      </c>
      <c r="P155" t="str">
        <f>IFERROR(VLOOKUP($E155&amp;O155,'[1]Measurement Conversion'!$B:$G,6,FALSE)*N155,IF(O155="g",N155,""))</f>
        <v/>
      </c>
      <c r="X155" t="str">
        <f>IFERROR(VLOOKUP($E155&amp;W155,'[1]Measurement Conversion'!$B:$G,6,FALSE)*V155,IF(W155="g",V155,""))</f>
        <v/>
      </c>
    </row>
    <row r="156" spans="8:24" x14ac:dyDescent="0.3">
      <c r="H156" t="str">
        <f>IFERROR(VLOOKUP($E156&amp;G156,'[1]Measurement Conversion'!$B:$G,6,FALSE)*F156,IF(G156="g",F156,""))</f>
        <v/>
      </c>
      <c r="P156" t="str">
        <f>IFERROR(VLOOKUP($E156&amp;O156,'[1]Measurement Conversion'!$B:$G,6,FALSE)*N156,IF(O156="g",N156,""))</f>
        <v/>
      </c>
      <c r="X156" t="str">
        <f>IFERROR(VLOOKUP($E156&amp;W156,'[1]Measurement Conversion'!$B:$G,6,FALSE)*V156,IF(W156="g",V156,""))</f>
        <v/>
      </c>
    </row>
    <row r="157" spans="8:24" x14ac:dyDescent="0.3">
      <c r="H157" t="str">
        <f>IFERROR(VLOOKUP($E157&amp;G157,'[1]Measurement Conversion'!$B:$G,6,FALSE)*F157,IF(G157="g",F157,""))</f>
        <v/>
      </c>
      <c r="P157" t="str">
        <f>IFERROR(VLOOKUP($E157&amp;O157,'[1]Measurement Conversion'!$B:$G,6,FALSE)*N157,IF(O157="g",N157,""))</f>
        <v/>
      </c>
      <c r="X157" t="str">
        <f>IFERROR(VLOOKUP($E157&amp;W157,'[1]Measurement Conversion'!$B:$G,6,FALSE)*V157,IF(W157="g",V157,""))</f>
        <v/>
      </c>
    </row>
    <row r="158" spans="8:24" x14ac:dyDescent="0.3">
      <c r="H158" t="str">
        <f>IFERROR(VLOOKUP($E158&amp;G158,'[1]Measurement Conversion'!$B:$G,6,FALSE)*F158,IF(G158="g",F158,""))</f>
        <v/>
      </c>
      <c r="P158" t="str">
        <f>IFERROR(VLOOKUP($E158&amp;O158,'[1]Measurement Conversion'!$B:$G,6,FALSE)*N158,IF(O158="g",N158,""))</f>
        <v/>
      </c>
      <c r="X158" t="str">
        <f>IFERROR(VLOOKUP($E158&amp;W158,'[1]Measurement Conversion'!$B:$G,6,FALSE)*V158,IF(W158="g",V158,""))</f>
        <v/>
      </c>
    </row>
    <row r="159" spans="8:24" x14ac:dyDescent="0.3">
      <c r="H159" t="str">
        <f>IFERROR(VLOOKUP($E159&amp;G159,'[1]Measurement Conversion'!$B:$G,6,FALSE)*F159,IF(G159="g",F159,""))</f>
        <v/>
      </c>
      <c r="P159" t="str">
        <f>IFERROR(VLOOKUP($E159&amp;O159,'[1]Measurement Conversion'!$B:$G,6,FALSE)*N159,IF(O159="g",N159,""))</f>
        <v/>
      </c>
      <c r="X159" t="str">
        <f>IFERROR(VLOOKUP($E159&amp;W159,'[1]Measurement Conversion'!$B:$G,6,FALSE)*V159,IF(W159="g",V159,""))</f>
        <v/>
      </c>
    </row>
    <row r="160" spans="8:24" x14ac:dyDescent="0.3">
      <c r="H160" t="str">
        <f>IFERROR(VLOOKUP($E160&amp;G160,'[1]Measurement Conversion'!$B:$G,6,FALSE)*F160,IF(G160="g",F160,""))</f>
        <v/>
      </c>
      <c r="P160" t="str">
        <f>IFERROR(VLOOKUP($E160&amp;O160,'[1]Measurement Conversion'!$B:$G,6,FALSE)*N160,IF(O160="g",N160,""))</f>
        <v/>
      </c>
      <c r="X160" t="str">
        <f>IFERROR(VLOOKUP($E160&amp;W160,'[1]Measurement Conversion'!$B:$G,6,FALSE)*V160,IF(W160="g",V160,""))</f>
        <v/>
      </c>
    </row>
    <row r="161" spans="8:24" x14ac:dyDescent="0.3">
      <c r="H161" t="str">
        <f>IFERROR(VLOOKUP($E161&amp;G161,'[1]Measurement Conversion'!$B:$G,6,FALSE)*F161,IF(G161="g",F161,""))</f>
        <v/>
      </c>
      <c r="P161" t="str">
        <f>IFERROR(VLOOKUP($E161&amp;O161,'[1]Measurement Conversion'!$B:$G,6,FALSE)*N161,IF(O161="g",N161,""))</f>
        <v/>
      </c>
      <c r="X161" t="str">
        <f>IFERROR(VLOOKUP($E161&amp;W161,'[1]Measurement Conversion'!$B:$G,6,FALSE)*V161,IF(W161="g",V161,""))</f>
        <v/>
      </c>
    </row>
    <row r="162" spans="8:24" x14ac:dyDescent="0.3">
      <c r="H162" t="str">
        <f>IFERROR(VLOOKUP($E162&amp;G162,'[1]Measurement Conversion'!$B:$G,6,FALSE)*F162,IF(G162="g",F162,""))</f>
        <v/>
      </c>
      <c r="P162" t="str">
        <f>IFERROR(VLOOKUP($E162&amp;O162,'[1]Measurement Conversion'!$B:$G,6,FALSE)*N162,IF(O162="g",N162,""))</f>
        <v/>
      </c>
      <c r="X162" t="str">
        <f>IFERROR(VLOOKUP($E162&amp;W162,'[1]Measurement Conversion'!$B:$G,6,FALSE)*V162,IF(W162="g",V162,""))</f>
        <v/>
      </c>
    </row>
    <row r="163" spans="8:24" x14ac:dyDescent="0.3">
      <c r="H163" t="str">
        <f>IFERROR(VLOOKUP($E163&amp;G163,'[1]Measurement Conversion'!$B:$G,6,FALSE)*F163,IF(G163="g",F163,""))</f>
        <v/>
      </c>
      <c r="P163" t="str">
        <f>IFERROR(VLOOKUP($E163&amp;O163,'[1]Measurement Conversion'!$B:$G,6,FALSE)*N163,IF(O163="g",N163,""))</f>
        <v/>
      </c>
      <c r="X163" t="str">
        <f>IFERROR(VLOOKUP($E163&amp;W163,'[1]Measurement Conversion'!$B:$G,6,FALSE)*V163,IF(W163="g",V163,""))</f>
        <v/>
      </c>
    </row>
    <row r="164" spans="8:24" x14ac:dyDescent="0.3">
      <c r="H164" t="str">
        <f>IFERROR(VLOOKUP($E164&amp;G164,'[1]Measurement Conversion'!$B:$G,6,FALSE)*F164,IF(G164="g",F164,""))</f>
        <v/>
      </c>
      <c r="P164" t="str">
        <f>IFERROR(VLOOKUP($E164&amp;O164,'[1]Measurement Conversion'!$B:$G,6,FALSE)*N164,IF(O164="g",N164,""))</f>
        <v/>
      </c>
      <c r="X164" t="str">
        <f>IFERROR(VLOOKUP($E164&amp;W164,'[1]Measurement Conversion'!$B:$G,6,FALSE)*V164,IF(W164="g",V164,""))</f>
        <v/>
      </c>
    </row>
    <row r="165" spans="8:24" x14ac:dyDescent="0.3">
      <c r="H165" t="str">
        <f>IFERROR(VLOOKUP($E165&amp;G165,'[1]Measurement Conversion'!$B:$G,6,FALSE)*F165,IF(G165="g",F165,""))</f>
        <v/>
      </c>
      <c r="P165" t="str">
        <f>IFERROR(VLOOKUP($E165&amp;O165,'[1]Measurement Conversion'!$B:$G,6,FALSE)*N165,IF(O165="g",N165,""))</f>
        <v/>
      </c>
      <c r="X165" t="str">
        <f>IFERROR(VLOOKUP($E165&amp;W165,'[1]Measurement Conversion'!$B:$G,6,FALSE)*V165,IF(W165="g",V165,""))</f>
        <v/>
      </c>
    </row>
    <row r="166" spans="8:24" x14ac:dyDescent="0.3">
      <c r="H166" t="str">
        <f>IFERROR(VLOOKUP($E166&amp;G166,'[1]Measurement Conversion'!$B:$G,6,FALSE)*F166,IF(G166="g",F166,""))</f>
        <v/>
      </c>
      <c r="P166" t="str">
        <f>IFERROR(VLOOKUP($E166&amp;O166,'[1]Measurement Conversion'!$B:$G,6,FALSE)*N166,IF(O166="g",N166,""))</f>
        <v/>
      </c>
      <c r="X166" t="str">
        <f>IFERROR(VLOOKUP($E166&amp;W166,'[1]Measurement Conversion'!$B:$G,6,FALSE)*V166,IF(W166="g",V166,""))</f>
        <v/>
      </c>
    </row>
    <row r="167" spans="8:24" x14ac:dyDescent="0.3">
      <c r="H167" t="str">
        <f>IFERROR(VLOOKUP($E167&amp;G167,'[1]Measurement Conversion'!$B:$G,6,FALSE)*F167,IF(G167="g",F167,""))</f>
        <v/>
      </c>
      <c r="P167" t="str">
        <f>IFERROR(VLOOKUP($E167&amp;O167,'[1]Measurement Conversion'!$B:$G,6,FALSE)*N167,IF(O167="g",N167,""))</f>
        <v/>
      </c>
      <c r="X167" t="str">
        <f>IFERROR(VLOOKUP($E167&amp;W167,'[1]Measurement Conversion'!$B:$G,6,FALSE)*V167,IF(W167="g",V167,""))</f>
        <v/>
      </c>
    </row>
    <row r="168" spans="8:24" x14ac:dyDescent="0.3">
      <c r="H168" t="str">
        <f>IFERROR(VLOOKUP($E168&amp;G168,'[1]Measurement Conversion'!$B:$G,6,FALSE)*F168,IF(G168="g",F168,""))</f>
        <v/>
      </c>
      <c r="P168" t="str">
        <f>IFERROR(VLOOKUP($E168&amp;O168,'[1]Measurement Conversion'!$B:$G,6,FALSE)*N168,IF(O168="g",N168,""))</f>
        <v/>
      </c>
      <c r="X168" t="str">
        <f>IFERROR(VLOOKUP($E168&amp;W168,'[1]Measurement Conversion'!$B:$G,6,FALSE)*V168,IF(W168="g",V168,""))</f>
        <v/>
      </c>
    </row>
    <row r="169" spans="8:24" x14ac:dyDescent="0.3">
      <c r="H169" t="str">
        <f>IFERROR(VLOOKUP($E169&amp;G169,'[1]Measurement Conversion'!$B:$G,6,FALSE)*F169,IF(G169="g",F169,""))</f>
        <v/>
      </c>
      <c r="P169" t="str">
        <f>IFERROR(VLOOKUP($E169&amp;O169,'[1]Measurement Conversion'!$B:$G,6,FALSE)*N169,IF(O169="g",N169,""))</f>
        <v/>
      </c>
      <c r="X169" t="str">
        <f>IFERROR(VLOOKUP($E169&amp;W169,'[1]Measurement Conversion'!$B:$G,6,FALSE)*V169,IF(W169="g",V169,""))</f>
        <v/>
      </c>
    </row>
    <row r="170" spans="8:24" x14ac:dyDescent="0.3">
      <c r="H170" t="str">
        <f>IFERROR(VLOOKUP($E170&amp;G170,'[1]Measurement Conversion'!$B:$G,6,FALSE)*F170,IF(G170="g",F170,""))</f>
        <v/>
      </c>
      <c r="P170" t="str">
        <f>IFERROR(VLOOKUP($E170&amp;O170,'[1]Measurement Conversion'!$B:$G,6,FALSE)*N170,IF(O170="g",N170,""))</f>
        <v/>
      </c>
      <c r="X170" t="str">
        <f>IFERROR(VLOOKUP($E170&amp;W170,'[1]Measurement Conversion'!$B:$G,6,FALSE)*V170,IF(W170="g",V170,""))</f>
        <v/>
      </c>
    </row>
    <row r="171" spans="8:24" x14ac:dyDescent="0.3">
      <c r="H171" t="str">
        <f>IFERROR(VLOOKUP($E171&amp;G171,'[1]Measurement Conversion'!$B:$G,6,FALSE)*F171,IF(G171="g",F171,""))</f>
        <v/>
      </c>
      <c r="P171" t="str">
        <f>IFERROR(VLOOKUP($E171&amp;O171,'[1]Measurement Conversion'!$B:$G,6,FALSE)*N171,IF(O171="g",N171,""))</f>
        <v/>
      </c>
      <c r="X171" t="str">
        <f>IFERROR(VLOOKUP($E171&amp;W171,'[1]Measurement Conversion'!$B:$G,6,FALSE)*V171,IF(W171="g",V171,""))</f>
        <v/>
      </c>
    </row>
    <row r="172" spans="8:24" x14ac:dyDescent="0.3">
      <c r="H172" t="str">
        <f>IFERROR(VLOOKUP($E172&amp;G172,'[1]Measurement Conversion'!$B:$G,6,FALSE)*F172,IF(G172="g",F172,""))</f>
        <v/>
      </c>
      <c r="P172" t="str">
        <f>IFERROR(VLOOKUP($E172&amp;O172,'[1]Measurement Conversion'!$B:$G,6,FALSE)*N172,IF(O172="g",N172,""))</f>
        <v/>
      </c>
      <c r="X172" t="str">
        <f>IFERROR(VLOOKUP($E172&amp;W172,'[1]Measurement Conversion'!$B:$G,6,FALSE)*V172,IF(W172="g",V172,""))</f>
        <v/>
      </c>
    </row>
    <row r="173" spans="8:24" x14ac:dyDescent="0.3">
      <c r="H173" t="str">
        <f>IFERROR(VLOOKUP($E173&amp;G173,'[1]Measurement Conversion'!$B:$G,6,FALSE)*F173,IF(G173="g",F173,""))</f>
        <v/>
      </c>
      <c r="P173" t="str">
        <f>IFERROR(VLOOKUP($E173&amp;O173,'[1]Measurement Conversion'!$B:$G,6,FALSE)*N173,IF(O173="g",N173,""))</f>
        <v/>
      </c>
      <c r="X173" t="str">
        <f>IFERROR(VLOOKUP($E173&amp;W173,'[1]Measurement Conversion'!$B:$G,6,FALSE)*V173,IF(W173="g",V173,""))</f>
        <v/>
      </c>
    </row>
    <row r="174" spans="8:24" x14ac:dyDescent="0.3">
      <c r="H174" t="str">
        <f>IFERROR(VLOOKUP($E174&amp;G174,'[1]Measurement Conversion'!$B:$G,6,FALSE)*F174,IF(G174="g",F174,""))</f>
        <v/>
      </c>
      <c r="P174" t="str">
        <f>IFERROR(VLOOKUP($E174&amp;O174,'[1]Measurement Conversion'!$B:$G,6,FALSE)*N174,IF(O174="g",N174,""))</f>
        <v/>
      </c>
      <c r="X174" t="str">
        <f>IFERROR(VLOOKUP($E174&amp;W174,'[1]Measurement Conversion'!$B:$G,6,FALSE)*V174,IF(W174="g",V174,""))</f>
        <v/>
      </c>
    </row>
    <row r="175" spans="8:24" x14ac:dyDescent="0.3">
      <c r="H175" t="str">
        <f>IFERROR(VLOOKUP($E175&amp;G175,'[1]Measurement Conversion'!$B:$G,6,FALSE)*F175,IF(G175="g",F175,""))</f>
        <v/>
      </c>
      <c r="P175" t="str">
        <f>IFERROR(VLOOKUP($E175&amp;O175,'[1]Measurement Conversion'!$B:$G,6,FALSE)*N175,IF(O175="g",N175,""))</f>
        <v/>
      </c>
      <c r="X175" t="str">
        <f>IFERROR(VLOOKUP($E175&amp;W175,'[1]Measurement Conversion'!$B:$G,6,FALSE)*V175,IF(W175="g",V175,""))</f>
        <v/>
      </c>
    </row>
    <row r="176" spans="8:24" x14ac:dyDescent="0.3">
      <c r="H176" t="str">
        <f>IFERROR(VLOOKUP($E176&amp;G176,'[1]Measurement Conversion'!$B:$G,6,FALSE)*F176,IF(G176="g",F176,""))</f>
        <v/>
      </c>
      <c r="P176" t="str">
        <f>IFERROR(VLOOKUP($E176&amp;O176,'[1]Measurement Conversion'!$B:$G,6,FALSE)*N176,IF(O176="g",N176,""))</f>
        <v/>
      </c>
      <c r="X176" t="str">
        <f>IFERROR(VLOOKUP($E176&amp;W176,'[1]Measurement Conversion'!$B:$G,6,FALSE)*V176,IF(W176="g",V176,""))</f>
        <v/>
      </c>
    </row>
    <row r="177" spans="8:24" x14ac:dyDescent="0.3">
      <c r="H177" t="str">
        <f>IFERROR(VLOOKUP($E177&amp;G177,'[1]Measurement Conversion'!$B:$G,6,FALSE)*F177,IF(G177="g",F177,""))</f>
        <v/>
      </c>
      <c r="P177" t="str">
        <f>IFERROR(VLOOKUP($E177&amp;O177,'[1]Measurement Conversion'!$B:$G,6,FALSE)*N177,IF(O177="g",N177,""))</f>
        <v/>
      </c>
      <c r="X177" t="str">
        <f>IFERROR(VLOOKUP($E177&amp;W177,'[1]Measurement Conversion'!$B:$G,6,FALSE)*V177,IF(W177="g",V177,""))</f>
        <v/>
      </c>
    </row>
    <row r="178" spans="8:24" x14ac:dyDescent="0.3">
      <c r="H178" t="str">
        <f>IFERROR(VLOOKUP($E178&amp;G178,'[1]Measurement Conversion'!$B:$G,6,FALSE)*F178,IF(G178="g",F178,""))</f>
        <v/>
      </c>
      <c r="P178" t="str">
        <f>IFERROR(VLOOKUP($E178&amp;O178,'[1]Measurement Conversion'!$B:$G,6,FALSE)*N178,IF(O178="g",N178,""))</f>
        <v/>
      </c>
      <c r="X178" t="str">
        <f>IFERROR(VLOOKUP($E178&amp;W178,'[1]Measurement Conversion'!$B:$G,6,FALSE)*V178,IF(W178="g",V178,""))</f>
        <v/>
      </c>
    </row>
    <row r="179" spans="8:24" x14ac:dyDescent="0.3">
      <c r="H179" t="str">
        <f>IFERROR(VLOOKUP($E179&amp;G179,'[1]Measurement Conversion'!$B:$G,6,FALSE)*F179,IF(G179="g",F179,""))</f>
        <v/>
      </c>
      <c r="P179" t="str">
        <f>IFERROR(VLOOKUP($E179&amp;O179,'[1]Measurement Conversion'!$B:$G,6,FALSE)*N179,IF(O179="g",N179,""))</f>
        <v/>
      </c>
      <c r="X179" t="str">
        <f>IFERROR(VLOOKUP($E179&amp;W179,'[1]Measurement Conversion'!$B:$G,6,FALSE)*V179,IF(W179="g",V179,""))</f>
        <v/>
      </c>
    </row>
    <row r="180" spans="8:24" x14ac:dyDescent="0.3">
      <c r="H180" t="str">
        <f>IFERROR(VLOOKUP($E180&amp;G180,'[1]Measurement Conversion'!$B:$G,6,FALSE)*F180,IF(G180="g",F180,""))</f>
        <v/>
      </c>
      <c r="P180" t="str">
        <f>IFERROR(VLOOKUP($E180&amp;O180,'[1]Measurement Conversion'!$B:$G,6,FALSE)*N180,IF(O180="g",N180,""))</f>
        <v/>
      </c>
      <c r="X180" t="str">
        <f>IFERROR(VLOOKUP($E180&amp;W180,'[1]Measurement Conversion'!$B:$G,6,FALSE)*V180,IF(W180="g",V180,""))</f>
        <v/>
      </c>
    </row>
    <row r="181" spans="8:24" x14ac:dyDescent="0.3">
      <c r="H181" t="str">
        <f>IFERROR(VLOOKUP($E181&amp;G181,'[1]Measurement Conversion'!$B:$G,6,FALSE)*F181,IF(G181="g",F181,""))</f>
        <v/>
      </c>
      <c r="P181" t="str">
        <f>IFERROR(VLOOKUP($E181&amp;O181,'[1]Measurement Conversion'!$B:$G,6,FALSE)*N181,IF(O181="g",N181,""))</f>
        <v/>
      </c>
      <c r="X181" t="str">
        <f>IFERROR(VLOOKUP($E181&amp;W181,'[1]Measurement Conversion'!$B:$G,6,FALSE)*V181,IF(W181="g",V181,""))</f>
        <v/>
      </c>
    </row>
    <row r="182" spans="8:24" x14ac:dyDescent="0.3">
      <c r="H182" t="str">
        <f>IFERROR(VLOOKUP($E182&amp;G182,'[1]Measurement Conversion'!$B:$G,6,FALSE)*F182,IF(G182="g",F182,""))</f>
        <v/>
      </c>
      <c r="P182" t="str">
        <f>IFERROR(VLOOKUP($E182&amp;O182,'[1]Measurement Conversion'!$B:$G,6,FALSE)*N182,IF(O182="g",N182,""))</f>
        <v/>
      </c>
      <c r="X182" t="str">
        <f>IFERROR(VLOOKUP($E182&amp;W182,'[1]Measurement Conversion'!$B:$G,6,FALSE)*V182,IF(W182="g",V182,""))</f>
        <v/>
      </c>
    </row>
    <row r="183" spans="8:24" x14ac:dyDescent="0.3">
      <c r="H183" t="str">
        <f>IFERROR(VLOOKUP($E183&amp;G183,'[1]Measurement Conversion'!$B:$G,6,FALSE)*F183,IF(G183="g",F183,""))</f>
        <v/>
      </c>
      <c r="P183" t="str">
        <f>IFERROR(VLOOKUP($E183&amp;O183,'[1]Measurement Conversion'!$B:$G,6,FALSE)*N183,IF(O183="g",N183,""))</f>
        <v/>
      </c>
      <c r="X183" t="str">
        <f>IFERROR(VLOOKUP($E183&amp;W183,'[1]Measurement Conversion'!$B:$G,6,FALSE)*V183,IF(W183="g",V183,""))</f>
        <v/>
      </c>
    </row>
    <row r="184" spans="8:24" x14ac:dyDescent="0.3">
      <c r="H184" t="str">
        <f>IFERROR(VLOOKUP($E184&amp;G184,'[1]Measurement Conversion'!$B:$G,6,FALSE)*F184,IF(G184="g",F184,""))</f>
        <v/>
      </c>
      <c r="P184" t="str">
        <f>IFERROR(VLOOKUP($E184&amp;O184,'[1]Measurement Conversion'!$B:$G,6,FALSE)*N184,IF(O184="g",N184,""))</f>
        <v/>
      </c>
      <c r="X184" t="str">
        <f>IFERROR(VLOOKUP($E184&amp;W184,'[1]Measurement Conversion'!$B:$G,6,FALSE)*V184,IF(W184="g",V184,""))</f>
        <v/>
      </c>
    </row>
    <row r="185" spans="8:24" x14ac:dyDescent="0.3">
      <c r="H185" t="str">
        <f>IFERROR(VLOOKUP($E185&amp;G185,'[1]Measurement Conversion'!$B:$G,6,FALSE)*F185,IF(G185="g",F185,""))</f>
        <v/>
      </c>
      <c r="P185" t="str">
        <f>IFERROR(VLOOKUP($E185&amp;O185,'[1]Measurement Conversion'!$B:$G,6,FALSE)*N185,IF(O185="g",N185,""))</f>
        <v/>
      </c>
      <c r="X185" t="str">
        <f>IFERROR(VLOOKUP($E185&amp;W185,'[1]Measurement Conversion'!$B:$G,6,FALSE)*V185,IF(W185="g",V185,""))</f>
        <v/>
      </c>
    </row>
    <row r="186" spans="8:24" x14ac:dyDescent="0.3">
      <c r="H186" t="str">
        <f>IFERROR(VLOOKUP($E186&amp;G186,'[1]Measurement Conversion'!$B:$G,6,FALSE)*F186,IF(G186="g",F186,""))</f>
        <v/>
      </c>
      <c r="P186" t="str">
        <f>IFERROR(VLOOKUP($E186&amp;O186,'[1]Measurement Conversion'!$B:$G,6,FALSE)*N186,IF(O186="g",N186,""))</f>
        <v/>
      </c>
      <c r="X186" t="str">
        <f>IFERROR(VLOOKUP($E186&amp;W186,'[1]Measurement Conversion'!$B:$G,6,FALSE)*V186,IF(W186="g",V186,""))</f>
        <v/>
      </c>
    </row>
    <row r="187" spans="8:24" x14ac:dyDescent="0.3">
      <c r="H187" t="str">
        <f>IFERROR(VLOOKUP($E187&amp;G187,'[1]Measurement Conversion'!$B:$G,6,FALSE)*F187,IF(G187="g",F187,""))</f>
        <v/>
      </c>
      <c r="P187" t="str">
        <f>IFERROR(VLOOKUP($E187&amp;O187,'[1]Measurement Conversion'!$B:$G,6,FALSE)*N187,IF(O187="g",N187,""))</f>
        <v/>
      </c>
      <c r="X187" t="str">
        <f>IFERROR(VLOOKUP($E187&amp;W187,'[1]Measurement Conversion'!$B:$G,6,FALSE)*V187,IF(W187="g",V187,""))</f>
        <v/>
      </c>
    </row>
    <row r="188" spans="8:24" x14ac:dyDescent="0.3">
      <c r="H188" t="str">
        <f>IFERROR(VLOOKUP($E188&amp;G188,'[1]Measurement Conversion'!$B:$G,6,FALSE)*F188,IF(G188="g",F188,""))</f>
        <v/>
      </c>
      <c r="P188" t="str">
        <f>IFERROR(VLOOKUP($E188&amp;O188,'[1]Measurement Conversion'!$B:$G,6,FALSE)*N188,IF(O188="g",N188,""))</f>
        <v/>
      </c>
      <c r="X188" t="str">
        <f>IFERROR(VLOOKUP($E188&amp;W188,'[1]Measurement Conversion'!$B:$G,6,FALSE)*V188,IF(W188="g",V188,""))</f>
        <v/>
      </c>
    </row>
    <row r="189" spans="8:24" x14ac:dyDescent="0.3">
      <c r="H189" t="str">
        <f>IFERROR(VLOOKUP($E189&amp;G189,'[1]Measurement Conversion'!$B:$G,6,FALSE)*F189,IF(G189="g",F189,""))</f>
        <v/>
      </c>
      <c r="P189" t="str">
        <f>IFERROR(VLOOKUP($E189&amp;O189,'[1]Measurement Conversion'!$B:$G,6,FALSE)*N189,IF(O189="g",N189,""))</f>
        <v/>
      </c>
      <c r="X189" t="str">
        <f>IFERROR(VLOOKUP($E189&amp;W189,'[1]Measurement Conversion'!$B:$G,6,FALSE)*V189,IF(W189="g",V189,""))</f>
        <v/>
      </c>
    </row>
    <row r="190" spans="8:24" x14ac:dyDescent="0.3">
      <c r="H190" t="str">
        <f>IFERROR(VLOOKUP($E190&amp;G190,'[1]Measurement Conversion'!$B:$G,6,FALSE)*F190,IF(G190="g",F190,""))</f>
        <v/>
      </c>
      <c r="P190" t="str">
        <f>IFERROR(VLOOKUP($E190&amp;O190,'[1]Measurement Conversion'!$B:$G,6,FALSE)*N190,IF(O190="g",N190,""))</f>
        <v/>
      </c>
      <c r="X190" t="str">
        <f>IFERROR(VLOOKUP($E190&amp;W190,'[1]Measurement Conversion'!$B:$G,6,FALSE)*V190,IF(W190="g",V190,""))</f>
        <v/>
      </c>
    </row>
    <row r="191" spans="8:24" x14ac:dyDescent="0.3">
      <c r="H191" t="str">
        <f>IFERROR(VLOOKUP($E191&amp;G191,'[1]Measurement Conversion'!$B:$G,6,FALSE)*F191,IF(G191="g",F191,""))</f>
        <v/>
      </c>
      <c r="P191" t="str">
        <f>IFERROR(VLOOKUP($E191&amp;O191,'[1]Measurement Conversion'!$B:$G,6,FALSE)*N191,IF(O191="g",N191,""))</f>
        <v/>
      </c>
      <c r="X191" t="str">
        <f>IFERROR(VLOOKUP($E191&amp;W191,'[1]Measurement Conversion'!$B:$G,6,FALSE)*V191,IF(W191="g",V191,""))</f>
        <v/>
      </c>
    </row>
    <row r="192" spans="8:24" x14ac:dyDescent="0.3">
      <c r="H192" t="str">
        <f>IFERROR(VLOOKUP($E192&amp;G192,'[1]Measurement Conversion'!$B:$G,6,FALSE)*F192,IF(G192="g",F192,""))</f>
        <v/>
      </c>
      <c r="P192" t="str">
        <f>IFERROR(VLOOKUP($E192&amp;O192,'[1]Measurement Conversion'!$B:$G,6,FALSE)*N192,IF(O192="g",N192,""))</f>
        <v/>
      </c>
      <c r="X192" t="str">
        <f>IFERROR(VLOOKUP($E192&amp;W192,'[1]Measurement Conversion'!$B:$G,6,FALSE)*V192,IF(W192="g",V192,""))</f>
        <v/>
      </c>
    </row>
    <row r="193" spans="8:24" x14ac:dyDescent="0.3">
      <c r="H193" t="str">
        <f>IFERROR(VLOOKUP($E193&amp;G193,'[1]Measurement Conversion'!$B:$G,6,FALSE)*F193,IF(G193="g",F193,""))</f>
        <v/>
      </c>
      <c r="P193" t="str">
        <f>IFERROR(VLOOKUP($E193&amp;O193,'[1]Measurement Conversion'!$B:$G,6,FALSE)*N193,IF(O193="g",N193,""))</f>
        <v/>
      </c>
      <c r="X193" t="str">
        <f>IFERROR(VLOOKUP($E193&amp;W193,'[1]Measurement Conversion'!$B:$G,6,FALSE)*V193,IF(W193="g",V193,""))</f>
        <v/>
      </c>
    </row>
    <row r="194" spans="8:24" x14ac:dyDescent="0.3">
      <c r="H194" t="str">
        <f>IFERROR(VLOOKUP($E194&amp;G194,'[1]Measurement Conversion'!$B:$G,6,FALSE)*F194,IF(G194="g",F194,""))</f>
        <v/>
      </c>
      <c r="P194" t="str">
        <f>IFERROR(VLOOKUP($E194&amp;O194,'[1]Measurement Conversion'!$B:$G,6,FALSE)*N194,IF(O194="g",N194,""))</f>
        <v/>
      </c>
      <c r="X194" t="str">
        <f>IFERROR(VLOOKUP($E194&amp;W194,'[1]Measurement Conversion'!$B:$G,6,FALSE)*V194,IF(W194="g",V194,""))</f>
        <v/>
      </c>
    </row>
    <row r="195" spans="8:24" x14ac:dyDescent="0.3">
      <c r="H195" t="str">
        <f>IFERROR(VLOOKUP($E195&amp;G195,'[1]Measurement Conversion'!$B:$G,6,FALSE)*F195,IF(G195="g",F195,""))</f>
        <v/>
      </c>
      <c r="P195" t="str">
        <f>IFERROR(VLOOKUP($E195&amp;O195,'[1]Measurement Conversion'!$B:$G,6,FALSE)*N195,IF(O195="g",N195,""))</f>
        <v/>
      </c>
      <c r="X195" t="str">
        <f>IFERROR(VLOOKUP($E195&amp;W195,'[1]Measurement Conversion'!$B:$G,6,FALSE)*V195,IF(W195="g",V195,""))</f>
        <v/>
      </c>
    </row>
    <row r="196" spans="8:24" x14ac:dyDescent="0.3">
      <c r="H196" t="str">
        <f>IFERROR(VLOOKUP($E196&amp;G196,'[1]Measurement Conversion'!$B:$G,6,FALSE)*F196,IF(G196="g",F196,""))</f>
        <v/>
      </c>
      <c r="P196" t="str">
        <f>IFERROR(VLOOKUP($E196&amp;O196,'[1]Measurement Conversion'!$B:$G,6,FALSE)*N196,IF(O196="g",N196,""))</f>
        <v/>
      </c>
      <c r="X196" t="str">
        <f>IFERROR(VLOOKUP($E196&amp;W196,'[1]Measurement Conversion'!$B:$G,6,FALSE)*V196,IF(W196="g",V196,""))</f>
        <v/>
      </c>
    </row>
    <row r="197" spans="8:24" x14ac:dyDescent="0.3">
      <c r="H197" t="str">
        <f>IFERROR(VLOOKUP($E197&amp;G197,'[1]Measurement Conversion'!$B:$G,6,FALSE)*F197,IF(G197="g",F197,""))</f>
        <v/>
      </c>
      <c r="P197" t="str">
        <f>IFERROR(VLOOKUP($E197&amp;O197,'[1]Measurement Conversion'!$B:$G,6,FALSE)*N197,IF(O197="g",N197,""))</f>
        <v/>
      </c>
      <c r="X197" t="str">
        <f>IFERROR(VLOOKUP($E197&amp;W197,'[1]Measurement Conversion'!$B:$G,6,FALSE)*V197,IF(W197="g",V197,""))</f>
        <v/>
      </c>
    </row>
    <row r="198" spans="8:24" x14ac:dyDescent="0.3">
      <c r="H198" t="str">
        <f>IFERROR(VLOOKUP($E198&amp;G198,'[1]Measurement Conversion'!$B:$G,6,FALSE)*F198,IF(G198="g",F198,""))</f>
        <v/>
      </c>
      <c r="P198" t="str">
        <f>IFERROR(VLOOKUP($E198&amp;O198,'[1]Measurement Conversion'!$B:$G,6,FALSE)*N198,IF(O198="g",N198,""))</f>
        <v/>
      </c>
      <c r="X198" t="str">
        <f>IFERROR(VLOOKUP($E198&amp;W198,'[1]Measurement Conversion'!$B:$G,6,FALSE)*V198,IF(W198="g",V198,""))</f>
        <v/>
      </c>
    </row>
    <row r="199" spans="8:24" x14ac:dyDescent="0.3">
      <c r="H199" t="str">
        <f>IFERROR(VLOOKUP($E199&amp;G199,'[1]Measurement Conversion'!$B:$G,6,FALSE)*F199,IF(G199="g",F199,""))</f>
        <v/>
      </c>
      <c r="P199" t="str">
        <f>IFERROR(VLOOKUP($E199&amp;O199,'[1]Measurement Conversion'!$B:$G,6,FALSE)*N199,IF(O199="g",N199,""))</f>
        <v/>
      </c>
      <c r="X199" t="str">
        <f>IFERROR(VLOOKUP($E199&amp;W199,'[1]Measurement Conversion'!$B:$G,6,FALSE)*V199,IF(W199="g",V199,""))</f>
        <v/>
      </c>
    </row>
    <row r="200" spans="8:24" x14ac:dyDescent="0.3">
      <c r="H200" t="str">
        <f>IFERROR(VLOOKUP($E200&amp;G200,'[1]Measurement Conversion'!$B:$G,6,FALSE)*F200,IF(G200="g",F200,""))</f>
        <v/>
      </c>
      <c r="P200" t="str">
        <f>IFERROR(VLOOKUP($E200&amp;O200,'[1]Measurement Conversion'!$B:$G,6,FALSE)*N200,IF(O200="g",N200,""))</f>
        <v/>
      </c>
      <c r="X200" t="str">
        <f>IFERROR(VLOOKUP($E200&amp;W200,'[1]Measurement Conversion'!$B:$G,6,FALSE)*V200,IF(W200="g",V200,""))</f>
        <v/>
      </c>
    </row>
    <row r="201" spans="8:24" x14ac:dyDescent="0.3">
      <c r="H201" t="str">
        <f>IFERROR(VLOOKUP($E201&amp;G201,'[1]Measurement Conversion'!$B:$G,6,FALSE)*F201,IF(G201="g",F201,""))</f>
        <v/>
      </c>
      <c r="P201" t="str">
        <f>IFERROR(VLOOKUP($E201&amp;O201,'[1]Measurement Conversion'!$B:$G,6,FALSE)*N201,IF(O201="g",N201,""))</f>
        <v/>
      </c>
      <c r="X201" t="str">
        <f>IFERROR(VLOOKUP($E201&amp;W201,'[1]Measurement Conversion'!$B:$G,6,FALSE)*V201,IF(W201="g",V201,""))</f>
        <v/>
      </c>
    </row>
    <row r="202" spans="8:24" x14ac:dyDescent="0.3">
      <c r="H202" t="str">
        <f>IFERROR(VLOOKUP($E202&amp;G202,'[1]Measurement Conversion'!$B:$G,6,FALSE)*F202,IF(G202="g",F202,""))</f>
        <v/>
      </c>
      <c r="P202" t="str">
        <f>IFERROR(VLOOKUP($E202&amp;O202,'[1]Measurement Conversion'!$B:$G,6,FALSE)*N202,IF(O202="g",N202,""))</f>
        <v/>
      </c>
      <c r="X202" t="str">
        <f>IFERROR(VLOOKUP($E202&amp;W202,'[1]Measurement Conversion'!$B:$G,6,FALSE)*V202,IF(W202="g",V202,""))</f>
        <v/>
      </c>
    </row>
    <row r="203" spans="8:24" x14ac:dyDescent="0.3">
      <c r="H203" t="str">
        <f>IFERROR(VLOOKUP($E203&amp;G203,'[1]Measurement Conversion'!$B:$G,6,FALSE)*F203,IF(G203="g",F203,""))</f>
        <v/>
      </c>
      <c r="P203" t="str">
        <f>IFERROR(VLOOKUP($E203&amp;O203,'[1]Measurement Conversion'!$B:$G,6,FALSE)*N203,IF(O203="g",N203,""))</f>
        <v/>
      </c>
      <c r="X203" t="str">
        <f>IFERROR(VLOOKUP($E203&amp;W203,'[1]Measurement Conversion'!$B:$G,6,FALSE)*V203,IF(W203="g",V203,""))</f>
        <v/>
      </c>
    </row>
    <row r="204" spans="8:24" x14ac:dyDescent="0.3">
      <c r="H204" t="str">
        <f>IFERROR(VLOOKUP($E204&amp;G204,'[1]Measurement Conversion'!$B:$G,6,FALSE)*F204,IF(G204="g",F204,""))</f>
        <v/>
      </c>
      <c r="P204" t="str">
        <f>IFERROR(VLOOKUP($E204&amp;O204,'[1]Measurement Conversion'!$B:$G,6,FALSE)*N204,IF(O204="g",N204,""))</f>
        <v/>
      </c>
      <c r="X204" t="str">
        <f>IFERROR(VLOOKUP($E204&amp;W204,'[1]Measurement Conversion'!$B:$G,6,FALSE)*V204,IF(W204="g",V204,""))</f>
        <v/>
      </c>
    </row>
    <row r="205" spans="8:24" x14ac:dyDescent="0.3">
      <c r="H205" t="str">
        <f>IFERROR(VLOOKUP($E205&amp;G205,'[1]Measurement Conversion'!$B:$G,6,FALSE)*F205,IF(G205="g",F205,""))</f>
        <v/>
      </c>
      <c r="P205" t="str">
        <f>IFERROR(VLOOKUP($E205&amp;O205,'[1]Measurement Conversion'!$B:$G,6,FALSE)*N205,IF(O205="g",N205,""))</f>
        <v/>
      </c>
      <c r="X205" t="str">
        <f>IFERROR(VLOOKUP($E205&amp;W205,'[1]Measurement Conversion'!$B:$G,6,FALSE)*V205,IF(W205="g",V205,""))</f>
        <v/>
      </c>
    </row>
    <row r="206" spans="8:24" x14ac:dyDescent="0.3">
      <c r="H206" t="str">
        <f>IFERROR(VLOOKUP($E206&amp;G206,'[1]Measurement Conversion'!$B:$G,6,FALSE)*F206,IF(G206="g",F206,""))</f>
        <v/>
      </c>
      <c r="P206" t="str">
        <f>IFERROR(VLOOKUP($E206&amp;O206,'[1]Measurement Conversion'!$B:$G,6,FALSE)*N206,IF(O206="g",N206,""))</f>
        <v/>
      </c>
      <c r="X206" t="str">
        <f>IFERROR(VLOOKUP($E206&amp;W206,'[1]Measurement Conversion'!$B:$G,6,FALSE)*V206,IF(W206="g",V206,""))</f>
        <v/>
      </c>
    </row>
    <row r="207" spans="8:24" x14ac:dyDescent="0.3">
      <c r="H207" t="str">
        <f>IFERROR(VLOOKUP($E207&amp;G207,'[1]Measurement Conversion'!$B:$G,6,FALSE)*F207,IF(G207="g",F207,""))</f>
        <v/>
      </c>
      <c r="P207" t="str">
        <f>IFERROR(VLOOKUP($E207&amp;O207,'[1]Measurement Conversion'!$B:$G,6,FALSE)*N207,IF(O207="g",N207,""))</f>
        <v/>
      </c>
      <c r="X207" t="str">
        <f>IFERROR(VLOOKUP($E207&amp;W207,'[1]Measurement Conversion'!$B:$G,6,FALSE)*V207,IF(W207="g",V207,""))</f>
        <v/>
      </c>
    </row>
    <row r="208" spans="8:24" x14ac:dyDescent="0.3">
      <c r="H208" t="str">
        <f>IFERROR(VLOOKUP($E208&amp;G208,'[1]Measurement Conversion'!$B:$G,6,FALSE)*F208,IF(G208="g",F208,""))</f>
        <v/>
      </c>
      <c r="P208" t="str">
        <f>IFERROR(VLOOKUP($E208&amp;O208,'[1]Measurement Conversion'!$B:$G,6,FALSE)*N208,IF(O208="g",N208,""))</f>
        <v/>
      </c>
      <c r="X208" t="str">
        <f>IFERROR(VLOOKUP($E208&amp;W208,'[1]Measurement Conversion'!$B:$G,6,FALSE)*V208,IF(W208="g",V208,""))</f>
        <v/>
      </c>
    </row>
    <row r="209" spans="8:24" x14ac:dyDescent="0.3">
      <c r="H209" t="str">
        <f>IFERROR(VLOOKUP($E209&amp;G209,'[1]Measurement Conversion'!$B:$G,6,FALSE)*F209,IF(G209="g",F209,""))</f>
        <v/>
      </c>
      <c r="P209" t="str">
        <f>IFERROR(VLOOKUP($E209&amp;O209,'[1]Measurement Conversion'!$B:$G,6,FALSE)*N209,IF(O209="g",N209,""))</f>
        <v/>
      </c>
      <c r="X209" t="str">
        <f>IFERROR(VLOOKUP($E209&amp;W209,'[1]Measurement Conversion'!$B:$G,6,FALSE)*V209,IF(W209="g",V209,""))</f>
        <v/>
      </c>
    </row>
    <row r="210" spans="8:24" x14ac:dyDescent="0.3">
      <c r="H210" t="str">
        <f>IFERROR(VLOOKUP($E210&amp;G210,'[1]Measurement Conversion'!$B:$G,6,FALSE)*F210,IF(G210="g",F210,""))</f>
        <v/>
      </c>
      <c r="P210" t="str">
        <f>IFERROR(VLOOKUP($E210&amp;O210,'[1]Measurement Conversion'!$B:$G,6,FALSE)*N210,IF(O210="g",N210,""))</f>
        <v/>
      </c>
      <c r="X210" t="str">
        <f>IFERROR(VLOOKUP($E210&amp;W210,'[1]Measurement Conversion'!$B:$G,6,FALSE)*V210,IF(W210="g",V210,""))</f>
        <v/>
      </c>
    </row>
    <row r="211" spans="8:24" x14ac:dyDescent="0.3">
      <c r="H211" t="str">
        <f>IFERROR(VLOOKUP($E211&amp;G211,'[1]Measurement Conversion'!$B:$G,6,FALSE)*F211,IF(G211="g",F211,""))</f>
        <v/>
      </c>
      <c r="P211" t="str">
        <f>IFERROR(VLOOKUP($E211&amp;O211,'[1]Measurement Conversion'!$B:$G,6,FALSE)*N211,IF(O211="g",N211,""))</f>
        <v/>
      </c>
      <c r="X211" t="str">
        <f>IFERROR(VLOOKUP($E211&amp;W211,'[1]Measurement Conversion'!$B:$G,6,FALSE)*V211,IF(W211="g",V211,""))</f>
        <v/>
      </c>
    </row>
    <row r="212" spans="8:24" x14ac:dyDescent="0.3">
      <c r="H212" t="str">
        <f>IFERROR(VLOOKUP($E212&amp;G212,'[1]Measurement Conversion'!$B:$G,6,FALSE)*F212,IF(G212="g",F212,""))</f>
        <v/>
      </c>
      <c r="P212" t="str">
        <f>IFERROR(VLOOKUP($E212&amp;O212,'[1]Measurement Conversion'!$B:$G,6,FALSE)*N212,IF(O212="g",N212,""))</f>
        <v/>
      </c>
      <c r="X212" t="str">
        <f>IFERROR(VLOOKUP($E212&amp;W212,'[1]Measurement Conversion'!$B:$G,6,FALSE)*V212,IF(W212="g",V212,""))</f>
        <v/>
      </c>
    </row>
    <row r="213" spans="8:24" x14ac:dyDescent="0.3">
      <c r="H213" t="str">
        <f>IFERROR(VLOOKUP($E213&amp;G213,'[1]Measurement Conversion'!$B:$G,6,FALSE)*F213,IF(G213="g",F213,""))</f>
        <v/>
      </c>
      <c r="P213" t="str">
        <f>IFERROR(VLOOKUP($E213&amp;O213,'[1]Measurement Conversion'!$B:$G,6,FALSE)*N213,IF(O213="g",N213,""))</f>
        <v/>
      </c>
      <c r="X213" t="str">
        <f>IFERROR(VLOOKUP($E213&amp;W213,'[1]Measurement Conversion'!$B:$G,6,FALSE)*V213,IF(W213="g",V213,""))</f>
        <v/>
      </c>
    </row>
    <row r="214" spans="8:24" x14ac:dyDescent="0.3">
      <c r="H214" t="str">
        <f>IFERROR(VLOOKUP($E214&amp;G214,'[1]Measurement Conversion'!$B:$G,6,FALSE)*F214,IF(G214="g",F214,""))</f>
        <v/>
      </c>
      <c r="P214" t="str">
        <f>IFERROR(VLOOKUP($E214&amp;O214,'[1]Measurement Conversion'!$B:$G,6,FALSE)*N214,IF(O214="g",N214,""))</f>
        <v/>
      </c>
      <c r="X214" t="str">
        <f>IFERROR(VLOOKUP($E214&amp;W214,'[1]Measurement Conversion'!$B:$G,6,FALSE)*V214,IF(W214="g",V214,""))</f>
        <v/>
      </c>
    </row>
    <row r="215" spans="8:24" x14ac:dyDescent="0.3">
      <c r="H215" t="str">
        <f>IFERROR(VLOOKUP($E215&amp;G215,'[1]Measurement Conversion'!$B:$G,6,FALSE)*F215,IF(G215="g",F215,""))</f>
        <v/>
      </c>
      <c r="P215" t="str">
        <f>IFERROR(VLOOKUP($E215&amp;O215,'[1]Measurement Conversion'!$B:$G,6,FALSE)*N215,IF(O215="g",N215,""))</f>
        <v/>
      </c>
      <c r="X215" t="str">
        <f>IFERROR(VLOOKUP($E215&amp;W215,'[1]Measurement Conversion'!$B:$G,6,FALSE)*V215,IF(W215="g",V215,""))</f>
        <v/>
      </c>
    </row>
    <row r="216" spans="8:24" x14ac:dyDescent="0.3">
      <c r="H216" t="str">
        <f>IFERROR(VLOOKUP($E216&amp;G216,'[1]Measurement Conversion'!$B:$G,6,FALSE)*F216,IF(G216="g",F216,""))</f>
        <v/>
      </c>
      <c r="P216" t="str">
        <f>IFERROR(VLOOKUP($E216&amp;O216,'[1]Measurement Conversion'!$B:$G,6,FALSE)*N216,IF(O216="g",N216,""))</f>
        <v/>
      </c>
      <c r="X216" t="str">
        <f>IFERROR(VLOOKUP($E216&amp;W216,'[1]Measurement Conversion'!$B:$G,6,FALSE)*V216,IF(W216="g",V216,""))</f>
        <v/>
      </c>
    </row>
    <row r="217" spans="8:24" x14ac:dyDescent="0.3">
      <c r="H217" t="str">
        <f>IFERROR(VLOOKUP($E217&amp;G217,'[1]Measurement Conversion'!$B:$G,6,FALSE)*F217,IF(G217="g",F217,""))</f>
        <v/>
      </c>
      <c r="P217" t="str">
        <f>IFERROR(VLOOKUP($E217&amp;O217,'[1]Measurement Conversion'!$B:$G,6,FALSE)*N217,IF(O217="g",N217,""))</f>
        <v/>
      </c>
      <c r="X217" t="str">
        <f>IFERROR(VLOOKUP($E217&amp;W217,'[1]Measurement Conversion'!$B:$G,6,FALSE)*V217,IF(W217="g",V217,""))</f>
        <v/>
      </c>
    </row>
    <row r="218" spans="8:24" x14ac:dyDescent="0.3">
      <c r="H218" t="str">
        <f>IFERROR(VLOOKUP($E218&amp;G218,'[1]Measurement Conversion'!$B:$G,6,FALSE)*F218,IF(G218="g",F218,""))</f>
        <v/>
      </c>
      <c r="P218" t="str">
        <f>IFERROR(VLOOKUP($E218&amp;O218,'[1]Measurement Conversion'!$B:$G,6,FALSE)*N218,IF(O218="g",N218,""))</f>
        <v/>
      </c>
      <c r="X218" t="str">
        <f>IFERROR(VLOOKUP($E218&amp;W218,'[1]Measurement Conversion'!$B:$G,6,FALSE)*V218,IF(W218="g",V218,""))</f>
        <v/>
      </c>
    </row>
    <row r="219" spans="8:24" x14ac:dyDescent="0.3">
      <c r="H219" t="str">
        <f>IFERROR(VLOOKUP($E219&amp;G219,'[1]Measurement Conversion'!$B:$G,6,FALSE)*F219,IF(G219="g",F219,""))</f>
        <v/>
      </c>
      <c r="P219" t="str">
        <f>IFERROR(VLOOKUP($E219&amp;O219,'[1]Measurement Conversion'!$B:$G,6,FALSE)*N219,IF(O219="g",N219,""))</f>
        <v/>
      </c>
      <c r="X219" t="str">
        <f>IFERROR(VLOOKUP($E219&amp;W219,'[1]Measurement Conversion'!$B:$G,6,FALSE)*V219,IF(W219="g",V219,""))</f>
        <v/>
      </c>
    </row>
    <row r="220" spans="8:24" x14ac:dyDescent="0.3">
      <c r="H220" t="str">
        <f>IFERROR(VLOOKUP($E220&amp;G220,'[1]Measurement Conversion'!$B:$G,6,FALSE)*F220,IF(G220="g",F220,""))</f>
        <v/>
      </c>
      <c r="P220" t="str">
        <f>IFERROR(VLOOKUP($E220&amp;O220,'[1]Measurement Conversion'!$B:$G,6,FALSE)*N220,IF(O220="g",N220,""))</f>
        <v/>
      </c>
      <c r="X220" t="str">
        <f>IFERROR(VLOOKUP($E220&amp;W220,'[1]Measurement Conversion'!$B:$G,6,FALSE)*V220,IF(W220="g",V220,""))</f>
        <v/>
      </c>
    </row>
    <row r="221" spans="8:24" x14ac:dyDescent="0.3">
      <c r="H221" t="str">
        <f>IFERROR(VLOOKUP($E221&amp;G221,'[1]Measurement Conversion'!$B:$G,6,FALSE)*F221,IF(G221="g",F221,""))</f>
        <v/>
      </c>
      <c r="P221" t="str">
        <f>IFERROR(VLOOKUP($E221&amp;O221,'[1]Measurement Conversion'!$B:$G,6,FALSE)*N221,IF(O221="g",N221,""))</f>
        <v/>
      </c>
      <c r="X221" t="str">
        <f>IFERROR(VLOOKUP($E221&amp;W221,'[1]Measurement Conversion'!$B:$G,6,FALSE)*V221,IF(W221="g",V221,""))</f>
        <v/>
      </c>
    </row>
  </sheetData>
  <autoFilter ref="A11:AC61" xr:uid="{54FA576C-958A-4F94-A6A8-F7010A83FB84}">
    <filterColumn colId="9" showButton="0"/>
    <filterColumn colId="11" showButton="0"/>
    <filterColumn colId="17" showButton="0"/>
    <filterColumn colId="19" showButton="0"/>
    <filterColumn colId="25" showButton="0"/>
    <filterColumn colId="27" showButton="0"/>
  </autoFilter>
  <mergeCells count="164">
    <mergeCell ref="B52:B61"/>
    <mergeCell ref="C52:C61"/>
    <mergeCell ref="J52:J61"/>
    <mergeCell ref="K52:K61"/>
    <mergeCell ref="L52:L61"/>
    <mergeCell ref="M52:M61"/>
    <mergeCell ref="R52:R61"/>
    <mergeCell ref="S52:S61"/>
    <mergeCell ref="T52:T61"/>
    <mergeCell ref="R42:R51"/>
    <mergeCell ref="S42:S51"/>
    <mergeCell ref="U52:U61"/>
    <mergeCell ref="Z52:Z61"/>
    <mergeCell ref="AB12:AB21"/>
    <mergeCell ref="AB22:AB31"/>
    <mergeCell ref="U12:U21"/>
    <mergeCell ref="Z22:Z31"/>
    <mergeCell ref="Z12:Z21"/>
    <mergeCell ref="AA12:AA21"/>
    <mergeCell ref="U22:U31"/>
    <mergeCell ref="T22:T31"/>
    <mergeCell ref="B42:B51"/>
    <mergeCell ref="C42:C51"/>
    <mergeCell ref="C32:C41"/>
    <mergeCell ref="C22:C31"/>
    <mergeCell ref="C12:C21"/>
    <mergeCell ref="E3:G3"/>
    <mergeCell ref="F9:M10"/>
    <mergeCell ref="N9:U10"/>
    <mergeCell ref="V9:AC10"/>
    <mergeCell ref="J11:K11"/>
    <mergeCell ref="L11:M11"/>
    <mergeCell ref="AB11:AC11"/>
    <mergeCell ref="Z11:AA11"/>
    <mergeCell ref="R11:S11"/>
    <mergeCell ref="T11:U11"/>
    <mergeCell ref="AC12:AC21"/>
    <mergeCell ref="R12:R21"/>
    <mergeCell ref="K12:K21"/>
    <mergeCell ref="M12:M21"/>
    <mergeCell ref="S12:S21"/>
    <mergeCell ref="T12:T21"/>
    <mergeCell ref="J12:J21"/>
    <mergeCell ref="L12:L21"/>
    <mergeCell ref="B12:B21"/>
    <mergeCell ref="B22:B31"/>
    <mergeCell ref="B32:B41"/>
    <mergeCell ref="K32:K41"/>
    <mergeCell ref="M32:M41"/>
    <mergeCell ref="S32:S41"/>
    <mergeCell ref="J32:J41"/>
    <mergeCell ref="K22:K31"/>
    <mergeCell ref="M22:M31"/>
    <mergeCell ref="S22:S31"/>
    <mergeCell ref="R22:R31"/>
    <mergeCell ref="L22:L31"/>
    <mergeCell ref="AC22:AC31"/>
    <mergeCell ref="Z32:Z41"/>
    <mergeCell ref="AA32:AA41"/>
    <mergeCell ref="AA22:AA31"/>
    <mergeCell ref="AA52:AA61"/>
    <mergeCell ref="AB52:AB61"/>
    <mergeCell ref="AC52:AC61"/>
    <mergeCell ref="J42:J51"/>
    <mergeCell ref="L42:L51"/>
    <mergeCell ref="AC42:AC51"/>
    <mergeCell ref="AC32:AC41"/>
    <mergeCell ref="Z42:Z51"/>
    <mergeCell ref="AB32:AB41"/>
    <mergeCell ref="AB42:AB51"/>
    <mergeCell ref="AA42:AA51"/>
    <mergeCell ref="K42:K51"/>
    <mergeCell ref="M42:M51"/>
    <mergeCell ref="U42:U51"/>
    <mergeCell ref="T42:T51"/>
    <mergeCell ref="T32:T41"/>
    <mergeCell ref="J22:J31"/>
    <mergeCell ref="U32:U41"/>
    <mergeCell ref="L32:L41"/>
    <mergeCell ref="R32:R41"/>
    <mergeCell ref="AA112:AA121"/>
    <mergeCell ref="M102:M111"/>
    <mergeCell ref="R102:R111"/>
    <mergeCell ref="S102:S111"/>
    <mergeCell ref="T102:T111"/>
    <mergeCell ref="U102:U111"/>
    <mergeCell ref="B102:B111"/>
    <mergeCell ref="C102:C111"/>
    <mergeCell ref="J102:J111"/>
    <mergeCell ref="K102:K111"/>
    <mergeCell ref="L102:L111"/>
    <mergeCell ref="J112:J121"/>
    <mergeCell ref="K112:K121"/>
    <mergeCell ref="L112:L121"/>
    <mergeCell ref="M112:M121"/>
    <mergeCell ref="R112:R121"/>
    <mergeCell ref="S112:S121"/>
    <mergeCell ref="T112:T121"/>
    <mergeCell ref="U112:U121"/>
    <mergeCell ref="Z112:Z121"/>
    <mergeCell ref="K72:K81"/>
    <mergeCell ref="L72:L81"/>
    <mergeCell ref="AB112:AB121"/>
    <mergeCell ref="AC112:AC121"/>
    <mergeCell ref="B122:B131"/>
    <mergeCell ref="C122:C131"/>
    <mergeCell ref="J122:J131"/>
    <mergeCell ref="K122:K131"/>
    <mergeCell ref="L122:L131"/>
    <mergeCell ref="M122:M131"/>
    <mergeCell ref="R122:R131"/>
    <mergeCell ref="S122:S131"/>
    <mergeCell ref="T122:T131"/>
    <mergeCell ref="U122:U131"/>
    <mergeCell ref="Z122:Z131"/>
    <mergeCell ref="AA122:AA131"/>
    <mergeCell ref="AB122:AB131"/>
    <mergeCell ref="AC122:AC131"/>
    <mergeCell ref="Z102:Z111"/>
    <mergeCell ref="AA102:AA111"/>
    <mergeCell ref="AB102:AB111"/>
    <mergeCell ref="AC102:AC111"/>
    <mergeCell ref="B112:B121"/>
    <mergeCell ref="C112:C121"/>
    <mergeCell ref="Z72:Z81"/>
    <mergeCell ref="AA72:AA81"/>
    <mergeCell ref="AB72:AB81"/>
    <mergeCell ref="AC72:AC81"/>
    <mergeCell ref="B82:B91"/>
    <mergeCell ref="C82:C91"/>
    <mergeCell ref="J82:J91"/>
    <mergeCell ref="K82:K91"/>
    <mergeCell ref="L82:L91"/>
    <mergeCell ref="M82:M91"/>
    <mergeCell ref="R82:R91"/>
    <mergeCell ref="S82:S91"/>
    <mergeCell ref="T82:T91"/>
    <mergeCell ref="U82:U91"/>
    <mergeCell ref="Z82:Z91"/>
    <mergeCell ref="AA82:AA91"/>
    <mergeCell ref="M72:M81"/>
    <mergeCell ref="R72:R81"/>
    <mergeCell ref="S72:S81"/>
    <mergeCell ref="T72:T81"/>
    <mergeCell ref="U72:U81"/>
    <mergeCell ref="B72:B81"/>
    <mergeCell ref="C72:C81"/>
    <mergeCell ref="J72:J81"/>
    <mergeCell ref="AB82:AB91"/>
    <mergeCell ref="AC82:AC91"/>
    <mergeCell ref="B92:B101"/>
    <mergeCell ref="C92:C101"/>
    <mergeCell ref="J92:J101"/>
    <mergeCell ref="K92:K101"/>
    <mergeCell ref="L92:L101"/>
    <mergeCell ref="M92:M101"/>
    <mergeCell ref="R92:R101"/>
    <mergeCell ref="S92:S101"/>
    <mergeCell ref="T92:T101"/>
    <mergeCell ref="U92:U101"/>
    <mergeCell ref="Z92:Z101"/>
    <mergeCell ref="AA92:AA101"/>
    <mergeCell ref="AB92:AB101"/>
    <mergeCell ref="AC92:AC101"/>
  </mergeCells>
  <conditionalFormatting sqref="K12:K61 M12:M61 S12:S61 U12:U61 AA12:AA61 AC12:AC61">
    <cfRule type="cellIs" dxfId="9" priority="23" operator="greaterThan">
      <formula>0.32</formula>
    </cfRule>
  </conditionalFormatting>
  <conditionalFormatting sqref="K72:K131 M72:M131 S72:S131 U72:U131 AA72:AA131 AC72:AC131">
    <cfRule type="cellIs" dxfId="8" priority="1" operator="greaterThan">
      <formula>0.32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9F85B-6F7B-48C6-A2DE-8F6A3BC3F63D}">
  <dimension ref="A1:AC51"/>
  <sheetViews>
    <sheetView zoomScale="75" zoomScaleNormal="75" workbookViewId="0">
      <pane xSplit="5" ySplit="11" topLeftCell="F12" activePane="bottomRight" state="frozen"/>
      <selection activeCell="K45" sqref="K45"/>
      <selection pane="topRight" activeCell="K45" sqref="K45"/>
      <selection pane="bottomLeft" activeCell="K45" sqref="K45"/>
      <selection pane="bottomRight" activeCell="L12" sqref="L12:L21"/>
    </sheetView>
  </sheetViews>
  <sheetFormatPr defaultColWidth="9" defaultRowHeight="14.4" x14ac:dyDescent="0.3"/>
  <cols>
    <col min="2" max="4" width="35.6640625" customWidth="1"/>
    <col min="5" max="29" width="12.6640625" customWidth="1"/>
  </cols>
  <sheetData>
    <row r="1" spans="1:29" ht="18" x14ac:dyDescent="0.35">
      <c r="A1" s="3" t="e">
        <f>#REF!</f>
        <v>#REF!</v>
      </c>
      <c r="B1" s="25"/>
      <c r="C1" s="25"/>
      <c r="D1" s="25"/>
      <c r="E1" s="25"/>
      <c r="F1" s="25"/>
      <c r="G1" s="25"/>
      <c r="H1" s="25"/>
      <c r="I1" s="25"/>
      <c r="N1" s="25"/>
      <c r="V1" s="25"/>
    </row>
    <row r="2" spans="1:29" ht="18" x14ac:dyDescent="0.35">
      <c r="A2" s="63" t="str" cm="1">
        <f t="array" aca="1" ref="A2" ca="1">_xlfn.TEXTAFTER(CELL("filename",A1),"]")</f>
        <v>Milk Tea</v>
      </c>
    </row>
    <row r="3" spans="1:29" ht="21" customHeight="1" x14ac:dyDescent="0.3">
      <c r="E3" s="104" t="s">
        <v>25</v>
      </c>
      <c r="F3" s="105"/>
      <c r="G3" s="106"/>
      <c r="H3" s="8" t="s">
        <v>11</v>
      </c>
    </row>
    <row r="4" spans="1:29" x14ac:dyDescent="0.3">
      <c r="E4" s="5" t="s">
        <v>160</v>
      </c>
      <c r="F4" s="5" t="s">
        <v>34</v>
      </c>
      <c r="G4" s="23">
        <v>5.49</v>
      </c>
      <c r="H4" s="23">
        <f>'Item Price Summary'!O68+'Item Price Summary'!O72+'Item Price Summary'!O73</f>
        <v>0.32059123916666665</v>
      </c>
      <c r="I4">
        <v>5.79</v>
      </c>
    </row>
    <row r="5" spans="1:29" x14ac:dyDescent="0.3">
      <c r="E5" s="5" t="s">
        <v>86</v>
      </c>
      <c r="F5" s="5" t="s">
        <v>35</v>
      </c>
      <c r="G5" s="23">
        <v>6.49</v>
      </c>
      <c r="H5" s="23">
        <f>'Item Price Summary'!O69+'Item Price Summary'!O72+'Item Price Summary'!O73</f>
        <v>0.39810777166666667</v>
      </c>
      <c r="I5">
        <v>6.79</v>
      </c>
    </row>
    <row r="6" spans="1:29" x14ac:dyDescent="0.3">
      <c r="E6" s="5" t="s">
        <v>12</v>
      </c>
      <c r="F6" s="5" t="s">
        <v>36</v>
      </c>
      <c r="G6" s="23">
        <v>7.49</v>
      </c>
      <c r="H6" s="27">
        <f>'Item Price Summary'!O70+'Item Price Summary'!O71+'Item Price Summary'!O73</f>
        <v>0.40511666666666668</v>
      </c>
      <c r="I6">
        <v>7.79</v>
      </c>
      <c r="N6" s="26"/>
      <c r="O6" s="24"/>
      <c r="P6" s="24"/>
      <c r="Q6" s="24"/>
    </row>
    <row r="7" spans="1:29" x14ac:dyDescent="0.3">
      <c r="E7" t="s">
        <v>169</v>
      </c>
    </row>
    <row r="9" spans="1:29" x14ac:dyDescent="0.3">
      <c r="B9" t="s">
        <v>180</v>
      </c>
      <c r="F9" s="107" t="s">
        <v>161</v>
      </c>
      <c r="G9" s="107"/>
      <c r="H9" s="107"/>
      <c r="I9" s="107"/>
      <c r="J9" s="107"/>
      <c r="K9" s="107"/>
      <c r="L9" s="107"/>
      <c r="M9" s="107"/>
      <c r="N9" s="107" t="s">
        <v>162</v>
      </c>
      <c r="O9" s="107"/>
      <c r="P9" s="107"/>
      <c r="Q9" s="107"/>
      <c r="R9" s="107"/>
      <c r="S9" s="107"/>
      <c r="T9" s="107"/>
      <c r="U9" s="107"/>
      <c r="V9" s="107" t="s">
        <v>163</v>
      </c>
      <c r="W9" s="107"/>
      <c r="X9" s="107"/>
      <c r="Y9" s="107"/>
      <c r="Z9" s="107"/>
      <c r="AA9" s="107"/>
      <c r="AB9" s="107"/>
      <c r="AC9" s="107"/>
    </row>
    <row r="10" spans="1:29" x14ac:dyDescent="0.3">
      <c r="B10" t="s">
        <v>101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s="4" customFormat="1" ht="30" customHeight="1" x14ac:dyDescent="0.3">
      <c r="B11" s="19" t="s">
        <v>23</v>
      </c>
      <c r="C11" s="19" t="s">
        <v>13</v>
      </c>
      <c r="D11" s="19" t="s">
        <v>14</v>
      </c>
      <c r="E11" s="20" t="s">
        <v>85</v>
      </c>
      <c r="F11" s="19" t="s">
        <v>15</v>
      </c>
      <c r="G11" s="19" t="s">
        <v>7</v>
      </c>
      <c r="H11" s="19" t="s">
        <v>15</v>
      </c>
      <c r="I11" s="19" t="s">
        <v>24</v>
      </c>
      <c r="J11" s="108" t="s">
        <v>16</v>
      </c>
      <c r="K11" s="108"/>
      <c r="L11" s="108" t="s">
        <v>93</v>
      </c>
      <c r="M11" s="108"/>
      <c r="N11" s="19" t="s">
        <v>15</v>
      </c>
      <c r="O11" s="19" t="s">
        <v>7</v>
      </c>
      <c r="P11" s="19" t="s">
        <v>15</v>
      </c>
      <c r="Q11" s="19" t="s">
        <v>24</v>
      </c>
      <c r="R11" s="108" t="s">
        <v>16</v>
      </c>
      <c r="S11" s="108"/>
      <c r="T11" s="108" t="s">
        <v>93</v>
      </c>
      <c r="U11" s="108"/>
      <c r="V11" s="19" t="s">
        <v>15</v>
      </c>
      <c r="W11" s="19" t="s">
        <v>7</v>
      </c>
      <c r="X11" s="19" t="s">
        <v>15</v>
      </c>
      <c r="Y11" s="19" t="s">
        <v>24</v>
      </c>
      <c r="Z11" s="108" t="s">
        <v>16</v>
      </c>
      <c r="AA11" s="108"/>
      <c r="AB11" s="108" t="s">
        <v>93</v>
      </c>
      <c r="AC11" s="108"/>
    </row>
    <row r="12" spans="1:29" x14ac:dyDescent="0.3">
      <c r="A12">
        <v>1</v>
      </c>
      <c r="B12" s="94"/>
      <c r="C12" s="94" t="s">
        <v>103</v>
      </c>
      <c r="D12" s="2" t="s">
        <v>39</v>
      </c>
      <c r="E12" s="2" t="s">
        <v>30</v>
      </c>
      <c r="F12" s="21">
        <v>1</v>
      </c>
      <c r="G12" s="7" t="s">
        <v>29</v>
      </c>
      <c r="H12" s="21">
        <f>IFERROR(VLOOKUP($E12&amp;G12,'[1]Measurement Conversion'!$B:$H,6,FALSE)*F12,IF(G12="g",F12,""))</f>
        <v>1</v>
      </c>
      <c r="I12" s="23">
        <f>IFERROR(INDEX('Item Price Summary'!$O:$O,MATCH($D12,'Item Price Summary'!$G:$G,0))*H12,"")</f>
        <v>0.47017877499999999</v>
      </c>
      <c r="J12" s="109">
        <f>SUM(I12:I21)</f>
        <v>0.89013036590909089</v>
      </c>
      <c r="K12" s="98">
        <f>J12/$G$4</f>
        <v>0.16213667867196555</v>
      </c>
      <c r="L12" s="109">
        <f>SUM(I12:I21)+$H$4</f>
        <v>1.2107216050757574</v>
      </c>
      <c r="M12" s="98">
        <f>L12/$G$4</f>
        <v>0.22053216850195945</v>
      </c>
      <c r="N12" s="21">
        <v>1</v>
      </c>
      <c r="O12" s="7" t="s">
        <v>29</v>
      </c>
      <c r="P12" s="21">
        <f>IFERROR(VLOOKUP($E12&amp;O12,'[1]Measurement Conversion'!$B:$H,6,FALSE)*N12,IF(O12="g",N12,""))</f>
        <v>1</v>
      </c>
      <c r="Q12" s="23">
        <f>IFERROR(INDEX('Item Price Summary'!$O:$O,MATCH($D12,'Item Price Summary'!$G:$G,0))*P12,"")</f>
        <v>0.47017877499999999</v>
      </c>
      <c r="R12" s="97">
        <f>SUM(Q12:Q21)</f>
        <v>1.0358803659090909</v>
      </c>
      <c r="S12" s="98">
        <f>R12/$G$5</f>
        <v>0.15961176670402016</v>
      </c>
      <c r="T12" s="97">
        <f>SUM(Q12:Q21)+$H$5</f>
        <v>1.4339881375757577</v>
      </c>
      <c r="U12" s="98">
        <f>T12/$G$5</f>
        <v>0.22095348807022461</v>
      </c>
      <c r="V12" s="21">
        <v>1</v>
      </c>
      <c r="W12" s="7" t="s">
        <v>29</v>
      </c>
      <c r="X12" s="21">
        <f>IFERROR(VLOOKUP($E12&amp;W12,'[1]Measurement Conversion'!$B:$H,6,FALSE)*V12,IF(W12="g",V12,""))</f>
        <v>1</v>
      </c>
      <c r="Y12" s="23">
        <f>IFERROR(INDEX('Item Price Summary'!$O:$O,MATCH($D12,'Item Price Summary'!$G:$G,0))*X12,"")</f>
        <v>0.47017877499999999</v>
      </c>
      <c r="Z12" s="97">
        <f>SUM(Y12:Y21)</f>
        <v>1.2096303659090908</v>
      </c>
      <c r="AA12" s="98">
        <f>Z12/$G$6</f>
        <v>0.16149938129627381</v>
      </c>
      <c r="AB12" s="97">
        <f>SUM(Y12:Y21)+$H$6</f>
        <v>1.6147470325757576</v>
      </c>
      <c r="AC12" s="98">
        <f>AB12/$G$6</f>
        <v>0.21558705374843223</v>
      </c>
    </row>
    <row r="13" spans="1:29" x14ac:dyDescent="0.3">
      <c r="A13">
        <f>A12+1</f>
        <v>2</v>
      </c>
      <c r="B13" s="94"/>
      <c r="C13" s="94"/>
      <c r="D13" s="2" t="s">
        <v>71</v>
      </c>
      <c r="E13" s="2" t="s">
        <v>117</v>
      </c>
      <c r="F13" s="21">
        <v>25</v>
      </c>
      <c r="G13" s="7" t="s">
        <v>26</v>
      </c>
      <c r="H13" s="21">
        <f>IFERROR(VLOOKUP($E13&amp;G13,'[1]Measurement Conversion'!$B:$H,6,FALSE)*F13,IF(G13="g",F13,""))</f>
        <v>40</v>
      </c>
      <c r="I13" s="23">
        <f>IFERROR(INDEX('Item Price Summary'!$O:$O,MATCH($D13,'Item Price Summary'!$G:$G,0))*H13,"")</f>
        <v>0.14000000000000001</v>
      </c>
      <c r="J13" s="98"/>
      <c r="K13" s="98"/>
      <c r="L13" s="98"/>
      <c r="M13" s="98"/>
      <c r="N13" s="21">
        <v>35</v>
      </c>
      <c r="O13" s="7" t="s">
        <v>26</v>
      </c>
      <c r="P13" s="21">
        <f>IFERROR(VLOOKUP($E13&amp;O13,'[1]Measurement Conversion'!$B:$H,6,FALSE)*N13,IF(O13="g",N13,""))</f>
        <v>56</v>
      </c>
      <c r="Q13" s="23">
        <f>IFERROR(INDEX('Item Price Summary'!$O:$O,MATCH($D13,'Item Price Summary'!$G:$G,0))*P13,"")</f>
        <v>0.19600000000000001</v>
      </c>
      <c r="R13" s="97"/>
      <c r="S13" s="98"/>
      <c r="T13" s="97"/>
      <c r="U13" s="98"/>
      <c r="V13" s="21">
        <v>50</v>
      </c>
      <c r="W13" s="7" t="s">
        <v>26</v>
      </c>
      <c r="X13" s="21">
        <f>IFERROR(VLOOKUP($E13&amp;W13,'[1]Measurement Conversion'!$B:$H,6,FALSE)*V13,IF(W13="g",V13,""))</f>
        <v>80</v>
      </c>
      <c r="Y13" s="23">
        <f>IFERROR(INDEX('Item Price Summary'!$O:$O,MATCH($D13,'Item Price Summary'!$G:$G,0))*X13,"")</f>
        <v>0.28000000000000003</v>
      </c>
      <c r="Z13" s="97"/>
      <c r="AA13" s="98"/>
      <c r="AB13" s="97"/>
      <c r="AC13" s="98"/>
    </row>
    <row r="14" spans="1:29" x14ac:dyDescent="0.3">
      <c r="A14">
        <f t="shared" ref="A14:A21" si="0">A13+1</f>
        <v>3</v>
      </c>
      <c r="B14" s="94"/>
      <c r="C14" s="94"/>
      <c r="D14" s="2" t="s">
        <v>38</v>
      </c>
      <c r="E14" s="2" t="s">
        <v>38</v>
      </c>
      <c r="F14" s="21">
        <v>2</v>
      </c>
      <c r="G14" s="7" t="s">
        <v>37</v>
      </c>
      <c r="H14" s="21">
        <f>IFERROR(VLOOKUP($E14&amp;G14,'[1]Measurement Conversion'!$B:$H,6,FALSE)*F14,IF(G14="g",F14,""))</f>
        <v>20</v>
      </c>
      <c r="I14" s="23">
        <f>IFERROR(INDEX('Item Price Summary'!$O:$O,MATCH($D14,'Item Price Summary'!$G:$G,0))*H14,"")</f>
        <v>0.17949999999999999</v>
      </c>
      <c r="J14" s="98"/>
      <c r="K14" s="98"/>
      <c r="L14" s="98"/>
      <c r="M14" s="98"/>
      <c r="N14" s="21">
        <v>3</v>
      </c>
      <c r="O14" s="7" t="s">
        <v>37</v>
      </c>
      <c r="P14" s="21">
        <f>IFERROR(VLOOKUP($E14&amp;O14,'[1]Measurement Conversion'!$B:$H,6,FALSE)*N14,IF(O14="g",N14,""))</f>
        <v>30</v>
      </c>
      <c r="Q14" s="23">
        <f>IFERROR(INDEX('Item Price Summary'!$O:$O,MATCH($D14,'Item Price Summary'!$G:$G,0))*P14,"")</f>
        <v>0.26924999999999999</v>
      </c>
      <c r="R14" s="97"/>
      <c r="S14" s="98"/>
      <c r="T14" s="97"/>
      <c r="U14" s="98"/>
      <c r="V14" s="21">
        <v>4</v>
      </c>
      <c r="W14" s="7" t="s">
        <v>37</v>
      </c>
      <c r="X14" s="21">
        <f>IFERROR(VLOOKUP($E14&amp;W14,'[1]Measurement Conversion'!$B:$H,6,FALSE)*V14,IF(W14="g",V14,""))</f>
        <v>40</v>
      </c>
      <c r="Y14" s="23">
        <f>IFERROR(INDEX('Item Price Summary'!$O:$O,MATCH($D14,'Item Price Summary'!$G:$G,0))*X14,"")</f>
        <v>0.35899999999999999</v>
      </c>
      <c r="Z14" s="97"/>
      <c r="AA14" s="98"/>
      <c r="AB14" s="97"/>
      <c r="AC14" s="98"/>
    </row>
    <row r="15" spans="1:29" x14ac:dyDescent="0.3">
      <c r="A15">
        <f t="shared" si="0"/>
        <v>4</v>
      </c>
      <c r="B15" s="94"/>
      <c r="C15" s="94"/>
      <c r="D15" s="2" t="s">
        <v>27</v>
      </c>
      <c r="E15" s="2" t="s">
        <v>27</v>
      </c>
      <c r="F15" s="21">
        <v>700</v>
      </c>
      <c r="G15" s="7" t="s">
        <v>26</v>
      </c>
      <c r="H15" s="21">
        <f>IFERROR(VLOOKUP($E15&amp;G15,'[1]Measurement Conversion'!$B:$H,6,FALSE)*F15,IF(G15="g",F15,""))</f>
        <v>355.04699999999997</v>
      </c>
      <c r="I15" s="23">
        <f>IFERROR(INDEX('Item Price Summary'!$O:$O,MATCH($D15,'Item Price Summary'!$G:$G,0))*H15,"")</f>
        <v>0</v>
      </c>
      <c r="J15" s="98"/>
      <c r="K15" s="98"/>
      <c r="L15" s="98"/>
      <c r="M15" s="98"/>
      <c r="N15" s="21">
        <v>800</v>
      </c>
      <c r="O15" s="7" t="s">
        <v>26</v>
      </c>
      <c r="P15" s="21">
        <f>IFERROR(VLOOKUP($E15&amp;O15,'[1]Measurement Conversion'!$B:$H,6,FALSE)*N15,IF(O15="g",N15,""))</f>
        <v>405.76799999999997</v>
      </c>
      <c r="Q15" s="23">
        <f>IFERROR(INDEX('Item Price Summary'!$O:$O,MATCH($D15,'Item Price Summary'!$G:$G,0))*P15,"")</f>
        <v>0</v>
      </c>
      <c r="R15" s="97"/>
      <c r="S15" s="98"/>
      <c r="T15" s="97"/>
      <c r="U15" s="98"/>
      <c r="V15" s="21">
        <v>1000</v>
      </c>
      <c r="W15" s="7" t="s">
        <v>26</v>
      </c>
      <c r="X15" s="21">
        <f>IFERROR(VLOOKUP($E15&amp;W15,'[1]Measurement Conversion'!$B:$H,6,FALSE)*V15,IF(W15="g",V15,""))</f>
        <v>507.20999999999992</v>
      </c>
      <c r="Y15" s="23">
        <f>IFERROR(INDEX('Item Price Summary'!$O:$O,MATCH($D15,'Item Price Summary'!$G:$G,0))*X15,"")</f>
        <v>0</v>
      </c>
      <c r="Z15" s="97"/>
      <c r="AA15" s="98"/>
      <c r="AB15" s="97"/>
      <c r="AC15" s="98"/>
    </row>
    <row r="16" spans="1:29" x14ac:dyDescent="0.3">
      <c r="A16">
        <f t="shared" si="0"/>
        <v>5</v>
      </c>
      <c r="B16" s="94"/>
      <c r="C16" s="94"/>
      <c r="D16" s="2" t="s">
        <v>130</v>
      </c>
      <c r="E16" s="2" t="s">
        <v>130</v>
      </c>
      <c r="F16" s="21">
        <v>1</v>
      </c>
      <c r="G16" s="7" t="s">
        <v>109</v>
      </c>
      <c r="H16" s="21">
        <f>IFERROR(VLOOKUP($E16&amp;G16,'[1]Measurement Conversion'!$B:$H,6,FALSE)*F16,IF(G16="g",F16,""))</f>
        <v>48.57</v>
      </c>
      <c r="I16" s="23">
        <f>IFERROR(INDEX('Item Price Summary'!$O:$O,MATCH($D16,'Item Price Summary'!$G:$G,0))*H16,"")</f>
        <v>0.10045159090909089</v>
      </c>
      <c r="J16" s="98"/>
      <c r="K16" s="98"/>
      <c r="L16" s="98"/>
      <c r="M16" s="98"/>
      <c r="N16" s="21">
        <v>1</v>
      </c>
      <c r="O16" s="7" t="s">
        <v>109</v>
      </c>
      <c r="P16" s="21">
        <f>IFERROR(VLOOKUP($E16&amp;O16,'[1]Measurement Conversion'!$B:$H,6,FALSE)*N16,IF(O16="g",N16,""))</f>
        <v>48.57</v>
      </c>
      <c r="Q16" s="23">
        <f>IFERROR(INDEX('Item Price Summary'!$O:$O,MATCH($D16,'Item Price Summary'!$G:$G,0))*P16,"")</f>
        <v>0.10045159090909089</v>
      </c>
      <c r="R16" s="97"/>
      <c r="S16" s="98"/>
      <c r="T16" s="97"/>
      <c r="U16" s="98"/>
      <c r="V16" s="21">
        <v>1</v>
      </c>
      <c r="W16" s="7" t="s">
        <v>109</v>
      </c>
      <c r="X16" s="21">
        <f>IFERROR(VLOOKUP($E16&amp;W16,'[1]Measurement Conversion'!$B:$H,6,FALSE)*V16,IF(W16="g",V16,""))</f>
        <v>48.57</v>
      </c>
      <c r="Y16" s="23">
        <f>IFERROR(INDEX('Item Price Summary'!$O:$O,MATCH($D16,'Item Price Summary'!$G:$G,0))*X16,"")</f>
        <v>0.10045159090909089</v>
      </c>
      <c r="Z16" s="97"/>
      <c r="AA16" s="98"/>
      <c r="AB16" s="97"/>
      <c r="AC16" s="98"/>
    </row>
    <row r="17" spans="1:29" x14ac:dyDescent="0.3">
      <c r="A17">
        <f t="shared" si="0"/>
        <v>6</v>
      </c>
      <c r="B17" s="94"/>
      <c r="C17" s="94"/>
      <c r="D17" s="2" t="s">
        <v>151</v>
      </c>
      <c r="E17" s="2"/>
      <c r="F17" s="21"/>
      <c r="G17" s="7"/>
      <c r="H17" s="21" t="str">
        <f>IFERROR(VLOOKUP($E17&amp;G17,'[1]Measurement Conversion'!$B:$H,6,FALSE)*F17,IF(G17="g",F17,""))</f>
        <v/>
      </c>
      <c r="I17" s="23" t="str">
        <f>IFERROR(INDEX('Item Price Summary'!$O:$O,MATCH($D17,'Item Price Summary'!$G:$G,0))*H17,"")</f>
        <v/>
      </c>
      <c r="J17" s="98"/>
      <c r="K17" s="98"/>
      <c r="L17" s="98"/>
      <c r="M17" s="98"/>
      <c r="N17" s="21"/>
      <c r="O17" s="7"/>
      <c r="P17" s="21" t="str">
        <f>IFERROR(VLOOKUP($E17&amp;O17,'[1]Measurement Conversion'!$B:$H,6,FALSE)*N17,IF(O17="g",N17,""))</f>
        <v/>
      </c>
      <c r="Q17" s="23" t="str">
        <f>IFERROR(INDEX('Item Price Summary'!$O:$O,MATCH($D17,'Item Price Summary'!$G:$G,0))*P17,"")</f>
        <v/>
      </c>
      <c r="R17" s="97"/>
      <c r="S17" s="98"/>
      <c r="T17" s="97"/>
      <c r="U17" s="98"/>
      <c r="V17" s="21"/>
      <c r="W17" s="7"/>
      <c r="X17" s="21" t="str">
        <f>IFERROR(VLOOKUP($E17&amp;W17,'[1]Measurement Conversion'!$B:$H,6,FALSE)*V17,IF(W17="g",V17,""))</f>
        <v/>
      </c>
      <c r="Y17" s="23" t="str">
        <f>IFERROR(INDEX('Item Price Summary'!$O:$O,MATCH($D17,'Item Price Summary'!$G:$G,0))*X17,"")</f>
        <v/>
      </c>
      <c r="Z17" s="97"/>
      <c r="AA17" s="98"/>
      <c r="AB17" s="97"/>
      <c r="AC17" s="98"/>
    </row>
    <row r="18" spans="1:29" x14ac:dyDescent="0.3">
      <c r="A18">
        <f t="shared" si="0"/>
        <v>7</v>
      </c>
      <c r="B18" s="94"/>
      <c r="C18" s="94"/>
      <c r="D18" s="2" t="s">
        <v>151</v>
      </c>
      <c r="E18" s="2"/>
      <c r="F18" s="21"/>
      <c r="G18" s="7"/>
      <c r="H18" s="21" t="str">
        <f>IFERROR(VLOOKUP($E18&amp;G18,'[1]Measurement Conversion'!$B:$H,6,FALSE)*F18,IF(G18="g",F18,""))</f>
        <v/>
      </c>
      <c r="I18" s="23" t="str">
        <f>IFERROR(INDEX('Item Price Summary'!$O:$O,MATCH($D18,'Item Price Summary'!$G:$G,0))*H18,"")</f>
        <v/>
      </c>
      <c r="J18" s="98"/>
      <c r="K18" s="98"/>
      <c r="L18" s="98"/>
      <c r="M18" s="98"/>
      <c r="N18" s="21"/>
      <c r="O18" s="7"/>
      <c r="P18" s="21" t="str">
        <f>IFERROR(VLOOKUP($E18&amp;O18,'[1]Measurement Conversion'!$B:$H,6,FALSE)*N18,IF(O18="g",N18,""))</f>
        <v/>
      </c>
      <c r="Q18" s="23" t="str">
        <f>IFERROR(INDEX('Item Price Summary'!$O:$O,MATCH($D18,'Item Price Summary'!$G:$G,0))*P18,"")</f>
        <v/>
      </c>
      <c r="R18" s="97"/>
      <c r="S18" s="98"/>
      <c r="T18" s="97"/>
      <c r="U18" s="98"/>
      <c r="V18" s="21"/>
      <c r="W18" s="7"/>
      <c r="X18" s="21" t="str">
        <f>IFERROR(VLOOKUP($E18&amp;W18,'[1]Measurement Conversion'!$B:$H,6,FALSE)*V18,IF(W18="g",V18,""))</f>
        <v/>
      </c>
      <c r="Y18" s="23" t="str">
        <f>IFERROR(INDEX('Item Price Summary'!$O:$O,MATCH($D18,'Item Price Summary'!$G:$G,0))*X18,"")</f>
        <v/>
      </c>
      <c r="Z18" s="97"/>
      <c r="AA18" s="98"/>
      <c r="AB18" s="97"/>
      <c r="AC18" s="98"/>
    </row>
    <row r="19" spans="1:29" x14ac:dyDescent="0.3">
      <c r="A19">
        <f t="shared" si="0"/>
        <v>8</v>
      </c>
      <c r="B19" s="94"/>
      <c r="C19" s="94"/>
      <c r="D19" s="2" t="s">
        <v>151</v>
      </c>
      <c r="E19" s="2"/>
      <c r="F19" s="21"/>
      <c r="G19" s="7"/>
      <c r="H19" s="21" t="str">
        <f>IFERROR(VLOOKUP($E19&amp;G19,'[1]Measurement Conversion'!$B:$H,6,FALSE)*F19,IF(G19="g",F19,""))</f>
        <v/>
      </c>
      <c r="I19" s="23" t="str">
        <f>IFERROR(INDEX('Item Price Summary'!$O:$O,MATCH($D19,'Item Price Summary'!$G:$G,0))*H19,"")</f>
        <v/>
      </c>
      <c r="J19" s="98"/>
      <c r="K19" s="98"/>
      <c r="L19" s="98"/>
      <c r="M19" s="98"/>
      <c r="N19" s="21"/>
      <c r="O19" s="7"/>
      <c r="P19" s="21" t="str">
        <f>IFERROR(VLOOKUP($E19&amp;O19,'[1]Measurement Conversion'!$B:$H,6,FALSE)*N19,IF(O19="g",N19,""))</f>
        <v/>
      </c>
      <c r="Q19" s="23" t="str">
        <f>IFERROR(INDEX('Item Price Summary'!$O:$O,MATCH($D19,'Item Price Summary'!$G:$G,0))*P19,"")</f>
        <v/>
      </c>
      <c r="R19" s="97"/>
      <c r="S19" s="98"/>
      <c r="T19" s="97"/>
      <c r="U19" s="98"/>
      <c r="V19" s="21"/>
      <c r="W19" s="7"/>
      <c r="X19" s="21" t="str">
        <f>IFERROR(VLOOKUP($E19&amp;W19,'[1]Measurement Conversion'!$B:$H,6,FALSE)*V19,IF(W19="g",V19,""))</f>
        <v/>
      </c>
      <c r="Y19" s="23" t="str">
        <f>IFERROR(INDEX('Item Price Summary'!$O:$O,MATCH($D19,'Item Price Summary'!$G:$G,0))*X19,"")</f>
        <v/>
      </c>
      <c r="Z19" s="97"/>
      <c r="AA19" s="98"/>
      <c r="AB19" s="97"/>
      <c r="AC19" s="98"/>
    </row>
    <row r="20" spans="1:29" x14ac:dyDescent="0.3">
      <c r="A20">
        <f t="shared" si="0"/>
        <v>9</v>
      </c>
      <c r="B20" s="94"/>
      <c r="C20" s="94"/>
      <c r="D20" s="2" t="s">
        <v>151</v>
      </c>
      <c r="E20" s="2"/>
      <c r="F20" s="21"/>
      <c r="G20" s="7"/>
      <c r="H20" s="21" t="str">
        <f>IFERROR(VLOOKUP($E20&amp;G20,'[1]Measurement Conversion'!$B:$H,6,FALSE)*F20,IF(G20="g",F20,""))</f>
        <v/>
      </c>
      <c r="I20" s="23" t="str">
        <f>IFERROR(INDEX('Item Price Summary'!$O:$O,MATCH($D20,'Item Price Summary'!$G:$G,0))*H20,"")</f>
        <v/>
      </c>
      <c r="J20" s="98"/>
      <c r="K20" s="98"/>
      <c r="L20" s="98"/>
      <c r="M20" s="98"/>
      <c r="N20" s="21"/>
      <c r="O20" s="7"/>
      <c r="P20" s="21" t="str">
        <f>IFERROR(VLOOKUP($E20&amp;O20,'[1]Measurement Conversion'!$B:$H,6,FALSE)*N20,IF(O20="g",N20,""))</f>
        <v/>
      </c>
      <c r="Q20" s="23" t="str">
        <f>IFERROR(INDEX('Item Price Summary'!$O:$O,MATCH($D20,'Item Price Summary'!$G:$G,0))*P20,"")</f>
        <v/>
      </c>
      <c r="R20" s="97"/>
      <c r="S20" s="98"/>
      <c r="T20" s="97"/>
      <c r="U20" s="98"/>
      <c r="V20" s="21"/>
      <c r="W20" s="7"/>
      <c r="X20" s="21" t="str">
        <f>IFERROR(VLOOKUP($E20&amp;W20,'[1]Measurement Conversion'!$B:$H,6,FALSE)*V20,IF(W20="g",V20,""))</f>
        <v/>
      </c>
      <c r="Y20" s="23" t="str">
        <f>IFERROR(INDEX('Item Price Summary'!$O:$O,MATCH($D20,'Item Price Summary'!$G:$G,0))*X20,"")</f>
        <v/>
      </c>
      <c r="Z20" s="97"/>
      <c r="AA20" s="98"/>
      <c r="AB20" s="97"/>
      <c r="AC20" s="98"/>
    </row>
    <row r="21" spans="1:29" x14ac:dyDescent="0.3">
      <c r="A21">
        <f t="shared" si="0"/>
        <v>10</v>
      </c>
      <c r="B21" s="94"/>
      <c r="C21" s="94"/>
      <c r="D21" s="2" t="s">
        <v>92</v>
      </c>
      <c r="E21" s="2"/>
      <c r="F21" s="21"/>
      <c r="G21" s="7"/>
      <c r="H21" s="21" t="str">
        <f>IFERROR(VLOOKUP($E21&amp;G21,'[1]Measurement Conversion'!$B:$H,6,FALSE)*F21,IF(G21="g",F21,""))</f>
        <v/>
      </c>
      <c r="I21" s="23" t="str">
        <f>IFERROR(INDEX('Item Price Summary'!$O:$O,MATCH($D21,'Item Price Summary'!$G:$G,0))*H21,"")</f>
        <v/>
      </c>
      <c r="J21" s="98"/>
      <c r="K21" s="98"/>
      <c r="L21" s="98"/>
      <c r="M21" s="98"/>
      <c r="N21" s="21"/>
      <c r="O21" s="7"/>
      <c r="P21" s="21" t="str">
        <f>IFERROR(VLOOKUP($E21&amp;O21,'[1]Measurement Conversion'!$B:$H,6,FALSE)*N21,IF(O21="g",N21,""))</f>
        <v/>
      </c>
      <c r="Q21" s="23" t="str">
        <f>IFERROR(INDEX('Item Price Summary'!$O:$O,MATCH($D21,'Item Price Summary'!$G:$G,0))*P21,"")</f>
        <v/>
      </c>
      <c r="R21" s="97"/>
      <c r="S21" s="98"/>
      <c r="T21" s="97"/>
      <c r="U21" s="98"/>
      <c r="V21" s="21"/>
      <c r="W21" s="7"/>
      <c r="X21" s="21" t="str">
        <f>IFERROR(VLOOKUP($E21&amp;W21,'[1]Measurement Conversion'!$B:$H,6,FALSE)*V21,IF(W21="g",V21,""))</f>
        <v/>
      </c>
      <c r="Y21" s="23" t="str">
        <f>IFERROR(INDEX('Item Price Summary'!$O:$O,MATCH($D21,'Item Price Summary'!$G:$G,0))*X21,"")</f>
        <v/>
      </c>
      <c r="Z21" s="97"/>
      <c r="AA21" s="98"/>
      <c r="AB21" s="97"/>
      <c r="AC21" s="98"/>
    </row>
    <row r="22" spans="1:29" x14ac:dyDescent="0.3">
      <c r="A22">
        <v>1</v>
      </c>
      <c r="B22" s="94"/>
      <c r="C22" s="94" t="s">
        <v>64</v>
      </c>
      <c r="D22" s="2" t="s">
        <v>52</v>
      </c>
      <c r="E22" s="2" t="s">
        <v>74</v>
      </c>
      <c r="F22" s="21">
        <v>150</v>
      </c>
      <c r="G22" s="7" t="s">
        <v>45</v>
      </c>
      <c r="H22" s="21">
        <f>IFERROR(VLOOKUP($E22&amp;G22,'[1]Measurement Conversion'!$B:$H,6,FALSE)*F22,IF(G22="g",F22,""))</f>
        <v>150</v>
      </c>
      <c r="I22" s="23">
        <f>IFERROR(INDEX('Item Price Summary'!$O:$O,MATCH($D22,'Item Price Summary'!$G:$G,0))*H22,"")</f>
        <v>0</v>
      </c>
      <c r="J22" s="109">
        <f>SUM(I22:I31)</f>
        <v>0.4965</v>
      </c>
      <c r="K22" s="98">
        <f>J22/$G$4</f>
        <v>9.043715846994535E-2</v>
      </c>
      <c r="L22" s="109">
        <f>SUM(I22:I31)+$H$4</f>
        <v>0.81709123916666671</v>
      </c>
      <c r="M22" s="98">
        <f>L22/$G$4</f>
        <v>0.14883264829993928</v>
      </c>
      <c r="N22" s="21">
        <v>220</v>
      </c>
      <c r="O22" s="7" t="s">
        <v>45</v>
      </c>
      <c r="P22" s="21">
        <f>IFERROR(VLOOKUP($E22&amp;O22,'[1]Measurement Conversion'!$B:$H,6,FALSE)*N22,IF(O22="g",N22,""))</f>
        <v>220</v>
      </c>
      <c r="Q22" s="23">
        <f>IFERROR(INDEX('Item Price Summary'!$O:$O,MATCH($D22,'Item Price Summary'!$G:$G,0))*P22,"")</f>
        <v>0</v>
      </c>
      <c r="R22" s="97">
        <f>SUM(Q22:Q31)</f>
        <v>0.6895</v>
      </c>
      <c r="S22" s="98">
        <f>R22/$G$5</f>
        <v>0.10624036979969183</v>
      </c>
      <c r="T22" s="97">
        <f>SUM(Q22:Q31)+$H$5</f>
        <v>1.0876077716666668</v>
      </c>
      <c r="U22" s="98">
        <f>T22/$G$5</f>
        <v>0.16758209116589626</v>
      </c>
      <c r="V22" s="21">
        <v>350</v>
      </c>
      <c r="W22" s="7" t="s">
        <v>45</v>
      </c>
      <c r="X22" s="21">
        <f>IFERROR(VLOOKUP($E22&amp;W22,'[1]Measurement Conversion'!$B:$H,6,FALSE)*V22,IF(W22="g",V22,""))</f>
        <v>350</v>
      </c>
      <c r="Y22" s="23">
        <f>IFERROR(INDEX('Item Price Summary'!$O:$O,MATCH($D22,'Item Price Summary'!$G:$G,0))*X22,"")</f>
        <v>0</v>
      </c>
      <c r="Z22" s="97">
        <f>SUM(Y22:Y31)</f>
        <v>0.99299999999999999</v>
      </c>
      <c r="AA22" s="98">
        <f>Z22/$G$6</f>
        <v>0.13257676902536716</v>
      </c>
      <c r="AB22" s="97">
        <f>SUM(Y22:Y31)+$H$6</f>
        <v>1.3981166666666667</v>
      </c>
      <c r="AC22" s="98">
        <f>AB22/$G$6</f>
        <v>0.18666444147752559</v>
      </c>
    </row>
    <row r="23" spans="1:29" x14ac:dyDescent="0.3">
      <c r="A23">
        <f>A22+1</f>
        <v>2</v>
      </c>
      <c r="B23" s="94"/>
      <c r="C23" s="94"/>
      <c r="D23" s="2" t="s">
        <v>71</v>
      </c>
      <c r="E23" s="2" t="s">
        <v>117</v>
      </c>
      <c r="F23" s="21">
        <v>15</v>
      </c>
      <c r="G23" s="7" t="s">
        <v>26</v>
      </c>
      <c r="H23" s="21">
        <f>IFERROR(VLOOKUP($E23&amp;G23,'[1]Measurement Conversion'!$B:$H,6,FALSE)*F23,IF(G23="g",F23,""))</f>
        <v>24</v>
      </c>
      <c r="I23" s="23">
        <f>IFERROR(INDEX('Item Price Summary'!$O:$O,MATCH($D23,'Item Price Summary'!$G:$G,0))*H23,"")</f>
        <v>8.4000000000000005E-2</v>
      </c>
      <c r="J23" s="98"/>
      <c r="K23" s="98"/>
      <c r="L23" s="98"/>
      <c r="M23" s="98"/>
      <c r="N23" s="21">
        <v>20</v>
      </c>
      <c r="O23" s="7" t="s">
        <v>26</v>
      </c>
      <c r="P23" s="21">
        <f>IFERROR(VLOOKUP($E23&amp;O23,'[1]Measurement Conversion'!$B:$H,6,FALSE)*N23,IF(O23="g",N23,""))</f>
        <v>32</v>
      </c>
      <c r="Q23" s="23">
        <f>IFERROR(INDEX('Item Price Summary'!$O:$O,MATCH($D23,'Item Price Summary'!$G:$G,0))*P23,"")</f>
        <v>0.112</v>
      </c>
      <c r="R23" s="97"/>
      <c r="S23" s="98"/>
      <c r="T23" s="97"/>
      <c r="U23" s="98"/>
      <c r="V23" s="21">
        <v>30</v>
      </c>
      <c r="W23" s="7" t="s">
        <v>26</v>
      </c>
      <c r="X23" s="21">
        <f>IFERROR(VLOOKUP($E23&amp;W23,'[1]Measurement Conversion'!$B:$H,6,FALSE)*V23,IF(W23="g",V23,""))</f>
        <v>48</v>
      </c>
      <c r="Y23" s="23">
        <f>IFERROR(INDEX('Item Price Summary'!$O:$O,MATCH($D23,'Item Price Summary'!$G:$G,0))*X23,"")</f>
        <v>0.16800000000000001</v>
      </c>
      <c r="Z23" s="97"/>
      <c r="AA23" s="98"/>
      <c r="AB23" s="97"/>
      <c r="AC23" s="98"/>
    </row>
    <row r="24" spans="1:29" x14ac:dyDescent="0.3">
      <c r="A24">
        <f t="shared" ref="A24:A31" si="1">A23+1</f>
        <v>3</v>
      </c>
      <c r="B24" s="94"/>
      <c r="C24" s="94"/>
      <c r="D24" s="2" t="s">
        <v>38</v>
      </c>
      <c r="E24" s="2" t="s">
        <v>38</v>
      </c>
      <c r="F24" s="21">
        <v>0</v>
      </c>
      <c r="G24" s="7" t="s">
        <v>37</v>
      </c>
      <c r="H24" s="21">
        <f>IFERROR(VLOOKUP($E24&amp;G24,'[1]Measurement Conversion'!$B:$H,6,FALSE)*F24,IF(G24="g",F24,""))</f>
        <v>0</v>
      </c>
      <c r="I24" s="23">
        <f>IFERROR(INDEX('Item Price Summary'!$O:$O,MATCH($D24,'Item Price Summary'!$G:$G,0))*H24,"")</f>
        <v>0</v>
      </c>
      <c r="J24" s="98"/>
      <c r="K24" s="98"/>
      <c r="L24" s="98"/>
      <c r="M24" s="98"/>
      <c r="N24" s="21">
        <v>0</v>
      </c>
      <c r="O24" s="7" t="s">
        <v>37</v>
      </c>
      <c r="P24" s="21">
        <f>IFERROR(VLOOKUP($E24&amp;O24,'[1]Measurement Conversion'!$B:$H,6,FALSE)*N24,IF(O24="g",N24,""))</f>
        <v>0</v>
      </c>
      <c r="Q24" s="23">
        <f>IFERROR(INDEX('Item Price Summary'!$O:$O,MATCH($D24,'Item Price Summary'!$G:$G,0))*P24,"")</f>
        <v>0</v>
      </c>
      <c r="R24" s="97"/>
      <c r="S24" s="98"/>
      <c r="T24" s="97"/>
      <c r="U24" s="98"/>
      <c r="V24" s="21">
        <v>0</v>
      </c>
      <c r="W24" s="7" t="s">
        <v>37</v>
      </c>
      <c r="X24" s="21">
        <f>IFERROR(VLOOKUP($E24&amp;W24,'[1]Measurement Conversion'!$B:$H,6,FALSE)*V24,IF(W24="g",V24,""))</f>
        <v>0</v>
      </c>
      <c r="Y24" s="23">
        <f>IFERROR(INDEX('Item Price Summary'!$O:$O,MATCH($D24,'Item Price Summary'!$G:$G,0))*X24,"")</f>
        <v>0</v>
      </c>
      <c r="Z24" s="97"/>
      <c r="AA24" s="98"/>
      <c r="AB24" s="97"/>
      <c r="AC24" s="98"/>
    </row>
    <row r="25" spans="1:29" x14ac:dyDescent="0.3">
      <c r="A25">
        <f t="shared" si="1"/>
        <v>4</v>
      </c>
      <c r="B25" s="94"/>
      <c r="C25" s="94"/>
      <c r="D25" s="2" t="s">
        <v>53</v>
      </c>
      <c r="E25" s="2" t="s">
        <v>53</v>
      </c>
      <c r="F25" s="21">
        <v>5</v>
      </c>
      <c r="G25" s="7" t="s">
        <v>37</v>
      </c>
      <c r="H25" s="21">
        <f>IFERROR(VLOOKUP($E25&amp;G25,'[1]Measurement Conversion'!$B:$H,6,FALSE)*F25,IF(G25="g",F25,""))</f>
        <v>45</v>
      </c>
      <c r="I25" s="23">
        <f>IFERROR(INDEX('Item Price Summary'!$O:$O,MATCH($D25,'Item Price Summary'!$G:$G,0))*H25,"")</f>
        <v>0.41249999999999998</v>
      </c>
      <c r="J25" s="98"/>
      <c r="K25" s="98"/>
      <c r="L25" s="98"/>
      <c r="M25" s="98"/>
      <c r="N25" s="21">
        <v>7</v>
      </c>
      <c r="O25" s="7" t="s">
        <v>37</v>
      </c>
      <c r="P25" s="21">
        <f>IFERROR(VLOOKUP($E25&amp;O25,'[1]Measurement Conversion'!$B:$H,6,FALSE)*N25,IF(O25="g",N25,""))</f>
        <v>63</v>
      </c>
      <c r="Q25" s="23">
        <f>IFERROR(INDEX('Item Price Summary'!$O:$O,MATCH($D25,'Item Price Summary'!$G:$G,0))*P25,"")</f>
        <v>0.57750000000000001</v>
      </c>
      <c r="R25" s="97"/>
      <c r="S25" s="98"/>
      <c r="T25" s="97"/>
      <c r="U25" s="98"/>
      <c r="V25" s="21">
        <v>10</v>
      </c>
      <c r="W25" s="7" t="s">
        <v>37</v>
      </c>
      <c r="X25" s="21">
        <f>IFERROR(VLOOKUP($E25&amp;W25,'[1]Measurement Conversion'!$B:$H,6,FALSE)*V25,IF(W25="g",V25,""))</f>
        <v>90</v>
      </c>
      <c r="Y25" s="23">
        <f>IFERROR(INDEX('Item Price Summary'!$O:$O,MATCH($D25,'Item Price Summary'!$G:$G,0))*X25,"")</f>
        <v>0.82499999999999996</v>
      </c>
      <c r="Z25" s="97"/>
      <c r="AA25" s="98"/>
      <c r="AB25" s="97"/>
      <c r="AC25" s="98"/>
    </row>
    <row r="26" spans="1:29" x14ac:dyDescent="0.3">
      <c r="A26">
        <f t="shared" si="1"/>
        <v>5</v>
      </c>
      <c r="B26" s="94"/>
      <c r="C26" s="94"/>
      <c r="D26" s="2" t="s">
        <v>27</v>
      </c>
      <c r="E26" s="2" t="s">
        <v>27</v>
      </c>
      <c r="F26" s="21">
        <v>700</v>
      </c>
      <c r="G26" s="7" t="s">
        <v>26</v>
      </c>
      <c r="H26" s="21">
        <f>IFERROR(VLOOKUP($E26&amp;G26,'[1]Measurement Conversion'!$B:$H,6,FALSE)*F26,IF(G26="g",F26,""))</f>
        <v>355.04699999999997</v>
      </c>
      <c r="I26" s="23">
        <f>IFERROR(INDEX('Item Price Summary'!$O:$O,MATCH($D26,'Item Price Summary'!$G:$G,0))*H26,"")</f>
        <v>0</v>
      </c>
      <c r="J26" s="98"/>
      <c r="K26" s="98"/>
      <c r="L26" s="98"/>
      <c r="M26" s="98"/>
      <c r="N26" s="21">
        <v>800</v>
      </c>
      <c r="O26" s="7" t="s">
        <v>26</v>
      </c>
      <c r="P26" s="21">
        <f>IFERROR(VLOOKUP($E26&amp;O26,'[1]Measurement Conversion'!$B:$H,6,FALSE)*N26,IF(O26="g",N26,""))</f>
        <v>405.76799999999997</v>
      </c>
      <c r="Q26" s="23">
        <f>IFERROR(INDEX('Item Price Summary'!$O:$O,MATCH($D26,'Item Price Summary'!$G:$G,0))*P26,"")</f>
        <v>0</v>
      </c>
      <c r="R26" s="97"/>
      <c r="S26" s="98"/>
      <c r="T26" s="97"/>
      <c r="U26" s="98"/>
      <c r="V26" s="21">
        <v>1000</v>
      </c>
      <c r="W26" s="7" t="s">
        <v>26</v>
      </c>
      <c r="X26" s="21">
        <f>IFERROR(VLOOKUP($E26&amp;W26,'[1]Measurement Conversion'!$B:$H,6,FALSE)*V26,IF(W26="g",V26,""))</f>
        <v>507.20999999999992</v>
      </c>
      <c r="Y26" s="23">
        <f>IFERROR(INDEX('Item Price Summary'!$O:$O,MATCH($D26,'Item Price Summary'!$G:$G,0))*X26,"")</f>
        <v>0</v>
      </c>
      <c r="Z26" s="97"/>
      <c r="AA26" s="98"/>
      <c r="AB26" s="97"/>
      <c r="AC26" s="98"/>
    </row>
    <row r="27" spans="1:29" x14ac:dyDescent="0.3">
      <c r="A27">
        <f t="shared" si="1"/>
        <v>6</v>
      </c>
      <c r="B27" s="94"/>
      <c r="C27" s="94"/>
      <c r="D27" s="2" t="s">
        <v>151</v>
      </c>
      <c r="E27" s="2"/>
      <c r="F27" s="21"/>
      <c r="G27" s="7"/>
      <c r="H27" s="21" t="str">
        <f>IFERROR(VLOOKUP($E27&amp;G27,'[1]Measurement Conversion'!$B:$H,6,FALSE)*F27,IF(G27="g",F27,""))</f>
        <v/>
      </c>
      <c r="I27" s="23" t="str">
        <f>IFERROR(INDEX('Item Price Summary'!$O:$O,MATCH($D27,'Item Price Summary'!$G:$G,0))*H27,"")</f>
        <v/>
      </c>
      <c r="J27" s="98"/>
      <c r="K27" s="98"/>
      <c r="L27" s="98"/>
      <c r="M27" s="98"/>
      <c r="N27" s="21"/>
      <c r="O27" s="7"/>
      <c r="P27" s="21" t="str">
        <f>IFERROR(VLOOKUP($E27&amp;O27,'[1]Measurement Conversion'!$B:$H,6,FALSE)*N27,IF(O27="g",N27,""))</f>
        <v/>
      </c>
      <c r="Q27" s="23" t="str">
        <f>IFERROR(INDEX('Item Price Summary'!$O:$O,MATCH($D27,'Item Price Summary'!$G:$G,0))*P27,"")</f>
        <v/>
      </c>
      <c r="R27" s="97"/>
      <c r="S27" s="98"/>
      <c r="T27" s="97"/>
      <c r="U27" s="98"/>
      <c r="V27" s="21"/>
      <c r="W27" s="7"/>
      <c r="X27" s="21" t="str">
        <f>IFERROR(VLOOKUP($E27&amp;W27,'[1]Measurement Conversion'!$B:$H,6,FALSE)*V27,IF(W27="g",V27,""))</f>
        <v/>
      </c>
      <c r="Y27" s="23" t="str">
        <f>IFERROR(INDEX('Item Price Summary'!$O:$O,MATCH($D27,'Item Price Summary'!$G:$G,0))*X27,"")</f>
        <v/>
      </c>
      <c r="Z27" s="97"/>
      <c r="AA27" s="98"/>
      <c r="AB27" s="97"/>
      <c r="AC27" s="98"/>
    </row>
    <row r="28" spans="1:29" x14ac:dyDescent="0.3">
      <c r="A28">
        <f t="shared" si="1"/>
        <v>7</v>
      </c>
      <c r="B28" s="94"/>
      <c r="C28" s="94"/>
      <c r="D28" s="2" t="s">
        <v>151</v>
      </c>
      <c r="E28" s="2"/>
      <c r="F28" s="21"/>
      <c r="G28" s="7"/>
      <c r="H28" s="21" t="str">
        <f>IFERROR(VLOOKUP($E28&amp;G28,'[1]Measurement Conversion'!$B:$H,6,FALSE)*F28,IF(G28="g",F28,""))</f>
        <v/>
      </c>
      <c r="I28" s="23" t="str">
        <f>IFERROR(INDEX('Item Price Summary'!$O:$O,MATCH($D28,'Item Price Summary'!$G:$G,0))*H28,"")</f>
        <v/>
      </c>
      <c r="J28" s="98"/>
      <c r="K28" s="98"/>
      <c r="L28" s="98"/>
      <c r="M28" s="98"/>
      <c r="N28" s="21"/>
      <c r="O28" s="7"/>
      <c r="P28" s="21" t="str">
        <f>IFERROR(VLOOKUP($E28&amp;O28,'[1]Measurement Conversion'!$B:$H,6,FALSE)*N28,IF(O28="g",N28,""))</f>
        <v/>
      </c>
      <c r="Q28" s="23" t="str">
        <f>IFERROR(INDEX('Item Price Summary'!$O:$O,MATCH($D28,'Item Price Summary'!$G:$G,0))*P28,"")</f>
        <v/>
      </c>
      <c r="R28" s="97"/>
      <c r="S28" s="98"/>
      <c r="T28" s="97"/>
      <c r="U28" s="98"/>
      <c r="V28" s="21"/>
      <c r="W28" s="7"/>
      <c r="X28" s="21" t="str">
        <f>IFERROR(VLOOKUP($E28&amp;W28,'[1]Measurement Conversion'!$B:$H,6,FALSE)*V28,IF(W28="g",V28,""))</f>
        <v/>
      </c>
      <c r="Y28" s="23" t="str">
        <f>IFERROR(INDEX('Item Price Summary'!$O:$O,MATCH($D28,'Item Price Summary'!$G:$G,0))*X28,"")</f>
        <v/>
      </c>
      <c r="Z28" s="97"/>
      <c r="AA28" s="98"/>
      <c r="AB28" s="97"/>
      <c r="AC28" s="98"/>
    </row>
    <row r="29" spans="1:29" x14ac:dyDescent="0.3">
      <c r="A29">
        <f t="shared" si="1"/>
        <v>8</v>
      </c>
      <c r="B29" s="94"/>
      <c r="C29" s="94"/>
      <c r="D29" s="2" t="s">
        <v>151</v>
      </c>
      <c r="E29" s="2"/>
      <c r="F29" s="21"/>
      <c r="G29" s="7"/>
      <c r="H29" s="21" t="str">
        <f>IFERROR(VLOOKUP($E29&amp;G29,'[1]Measurement Conversion'!$B:$H,6,FALSE)*F29,IF(G29="g",F29,""))</f>
        <v/>
      </c>
      <c r="I29" s="23" t="str">
        <f>IFERROR(INDEX('Item Price Summary'!$O:$O,MATCH($D29,'Item Price Summary'!$G:$G,0))*H29,"")</f>
        <v/>
      </c>
      <c r="J29" s="98"/>
      <c r="K29" s="98"/>
      <c r="L29" s="98"/>
      <c r="M29" s="98"/>
      <c r="N29" s="21"/>
      <c r="O29" s="7"/>
      <c r="P29" s="21" t="str">
        <f>IFERROR(VLOOKUP($E29&amp;O29,'[1]Measurement Conversion'!$B:$H,6,FALSE)*N29,IF(O29="g",N29,""))</f>
        <v/>
      </c>
      <c r="Q29" s="23" t="str">
        <f>IFERROR(INDEX('Item Price Summary'!$O:$O,MATCH($D29,'Item Price Summary'!$G:$G,0))*P29,"")</f>
        <v/>
      </c>
      <c r="R29" s="97"/>
      <c r="S29" s="98"/>
      <c r="T29" s="97"/>
      <c r="U29" s="98"/>
      <c r="V29" s="21"/>
      <c r="W29" s="7"/>
      <c r="X29" s="21" t="str">
        <f>IFERROR(VLOOKUP($E29&amp;W29,'[1]Measurement Conversion'!$B:$H,6,FALSE)*V29,IF(W29="g",V29,""))</f>
        <v/>
      </c>
      <c r="Y29" s="23" t="str">
        <f>IFERROR(INDEX('Item Price Summary'!$O:$O,MATCH($D29,'Item Price Summary'!$G:$G,0))*X29,"")</f>
        <v/>
      </c>
      <c r="Z29" s="97"/>
      <c r="AA29" s="98"/>
      <c r="AB29" s="97"/>
      <c r="AC29" s="98"/>
    </row>
    <row r="30" spans="1:29" x14ac:dyDescent="0.3">
      <c r="A30">
        <f t="shared" si="1"/>
        <v>9</v>
      </c>
      <c r="B30" s="94"/>
      <c r="C30" s="94"/>
      <c r="D30" s="2" t="s">
        <v>151</v>
      </c>
      <c r="E30" s="2"/>
      <c r="F30" s="21"/>
      <c r="G30" s="7"/>
      <c r="H30" s="21" t="str">
        <f>IFERROR(VLOOKUP($E30&amp;G30,'[1]Measurement Conversion'!$B:$H,6,FALSE)*F30,IF(G30="g",F30,""))</f>
        <v/>
      </c>
      <c r="I30" s="23" t="str">
        <f>IFERROR(INDEX('Item Price Summary'!$O:$O,MATCH($D30,'Item Price Summary'!$G:$G,0))*H30,"")</f>
        <v/>
      </c>
      <c r="J30" s="98"/>
      <c r="K30" s="98"/>
      <c r="L30" s="98"/>
      <c r="M30" s="98"/>
      <c r="N30" s="21"/>
      <c r="O30" s="7"/>
      <c r="P30" s="21" t="str">
        <f>IFERROR(VLOOKUP($E30&amp;O30,'[1]Measurement Conversion'!$B:$H,6,FALSE)*N30,IF(O30="g",N30,""))</f>
        <v/>
      </c>
      <c r="Q30" s="23" t="str">
        <f>IFERROR(INDEX('Item Price Summary'!$O:$O,MATCH($D30,'Item Price Summary'!$G:$G,0))*P30,"")</f>
        <v/>
      </c>
      <c r="R30" s="97"/>
      <c r="S30" s="98"/>
      <c r="T30" s="97"/>
      <c r="U30" s="98"/>
      <c r="V30" s="21"/>
      <c r="W30" s="7"/>
      <c r="X30" s="21" t="str">
        <f>IFERROR(VLOOKUP($E30&amp;W30,'[1]Measurement Conversion'!$B:$H,6,FALSE)*V30,IF(W30="g",V30,""))</f>
        <v/>
      </c>
      <c r="Y30" s="23" t="str">
        <f>IFERROR(INDEX('Item Price Summary'!$O:$O,MATCH($D30,'Item Price Summary'!$G:$G,0))*X30,"")</f>
        <v/>
      </c>
      <c r="Z30" s="97"/>
      <c r="AA30" s="98"/>
      <c r="AB30" s="97"/>
      <c r="AC30" s="98"/>
    </row>
    <row r="31" spans="1:29" x14ac:dyDescent="0.3">
      <c r="A31">
        <f t="shared" si="1"/>
        <v>10</v>
      </c>
      <c r="B31" s="94"/>
      <c r="C31" s="94"/>
      <c r="D31" s="2" t="s">
        <v>92</v>
      </c>
      <c r="E31" s="23"/>
      <c r="F31" s="21"/>
      <c r="G31" s="7"/>
      <c r="H31" s="21" t="str">
        <f>IFERROR(VLOOKUP($E31&amp;G31,'[1]Measurement Conversion'!$B:$H,6,FALSE)*F31,IF(G31="g",F31,""))</f>
        <v/>
      </c>
      <c r="I31" s="23" t="str">
        <f>IFERROR(INDEX('Item Price Summary'!$O:$O,MATCH($D31,'Item Price Summary'!$G:$G,0))*H31,"")</f>
        <v/>
      </c>
      <c r="J31" s="98"/>
      <c r="K31" s="98"/>
      <c r="L31" s="98"/>
      <c r="M31" s="98"/>
      <c r="N31" s="21"/>
      <c r="O31" s="7"/>
      <c r="P31" s="21" t="str">
        <f>IFERROR(VLOOKUP($E31&amp;O31,'[1]Measurement Conversion'!$B:$H,6,FALSE)*N31,IF(O31="g",N31,""))</f>
        <v/>
      </c>
      <c r="Q31" s="23" t="str">
        <f>IFERROR(INDEX('Item Price Summary'!$O:$O,MATCH($D31,'Item Price Summary'!$G:$G,0))*P31,"")</f>
        <v/>
      </c>
      <c r="R31" s="97"/>
      <c r="S31" s="98"/>
      <c r="T31" s="97"/>
      <c r="U31" s="98"/>
      <c r="V31" s="21"/>
      <c r="W31" s="7"/>
      <c r="X31" s="21" t="str">
        <f>IFERROR(VLOOKUP($E31&amp;W31,'[1]Measurement Conversion'!$B:$H,6,FALSE)*V31,IF(W31="g",V31,""))</f>
        <v/>
      </c>
      <c r="Y31" s="23" t="str">
        <f>IFERROR(INDEX('Item Price Summary'!$O:$O,MATCH($D31,'Item Price Summary'!$G:$G,0))*X31,"")</f>
        <v/>
      </c>
      <c r="Z31" s="97"/>
      <c r="AA31" s="98"/>
      <c r="AB31" s="97"/>
      <c r="AC31" s="98"/>
    </row>
    <row r="32" spans="1:29" x14ac:dyDescent="0.3">
      <c r="A32">
        <v>1</v>
      </c>
      <c r="B32" s="94"/>
      <c r="C32" s="94" t="s">
        <v>65</v>
      </c>
      <c r="D32" s="2" t="s">
        <v>52</v>
      </c>
      <c r="E32" s="2" t="s">
        <v>74</v>
      </c>
      <c r="F32" s="21">
        <v>150</v>
      </c>
      <c r="G32" s="7" t="s">
        <v>45</v>
      </c>
      <c r="H32" s="21">
        <f>IFERROR(VLOOKUP($E32&amp;G32,'[1]Measurement Conversion'!$B:$H,6,FALSE)*F32,IF(G32="g",F32,""))</f>
        <v>150</v>
      </c>
      <c r="I32" s="27">
        <f>IFERROR(INDEX('Item Price Summary'!$O:$O,MATCH($D32,'Item Price Summary'!$G:$G,0))*H32,"")</f>
        <v>0</v>
      </c>
      <c r="J32" s="99">
        <f>SUM(I32:I41)</f>
        <v>0.43263750000000001</v>
      </c>
      <c r="K32" s="100">
        <f>J32/$G$4</f>
        <v>7.8804644808743163E-2</v>
      </c>
      <c r="L32" s="99">
        <f>SUM(I32:I41)+$H$4</f>
        <v>0.75322873916666666</v>
      </c>
      <c r="M32" s="100">
        <f>L32/$G$4</f>
        <v>0.13720013463873709</v>
      </c>
      <c r="N32" s="21">
        <v>220</v>
      </c>
      <c r="O32" s="7" t="s">
        <v>45</v>
      </c>
      <c r="P32" s="21">
        <f>IFERROR(VLOOKUP($E32&amp;O32,'[1]Measurement Conversion'!$B:$H,6,FALSE)*N32,IF(O32="g",N32,""))</f>
        <v>220</v>
      </c>
      <c r="Q32" s="27">
        <f>IFERROR(INDEX('Item Price Summary'!$O:$O,MATCH($D32,'Item Price Summary'!$G:$G,0))*P32,"")</f>
        <v>0</v>
      </c>
      <c r="R32" s="101">
        <f>SUM(Q32:Q41)</f>
        <v>0.61609999999999998</v>
      </c>
      <c r="S32" s="100">
        <f>R32/$G$5</f>
        <v>9.4930662557781195E-2</v>
      </c>
      <c r="T32" s="101">
        <f>SUM(Q32:Q41)+$H$5</f>
        <v>1.0142077716666666</v>
      </c>
      <c r="U32" s="100">
        <f>T32/$G$5</f>
        <v>0.1562723839239856</v>
      </c>
      <c r="V32" s="21">
        <v>350</v>
      </c>
      <c r="W32" s="7" t="s">
        <v>45</v>
      </c>
      <c r="X32" s="21">
        <f>IFERROR(VLOOKUP($E32&amp;W32,'[1]Measurement Conversion'!$B:$H,6,FALSE)*V32,IF(W32="g",V32,""))</f>
        <v>350</v>
      </c>
      <c r="Y32" s="23">
        <f>IFERROR(INDEX('Item Price Summary'!$O:$O,MATCH($D32,'Item Price Summary'!$G:$G,0))*X32,"")</f>
        <v>0</v>
      </c>
      <c r="Z32" s="97">
        <f>SUM(Y32:Y41)</f>
        <v>0.82756249999999998</v>
      </c>
      <c r="AA32" s="98">
        <f>Z32/$G$6</f>
        <v>0.11048898531375166</v>
      </c>
      <c r="AB32" s="97">
        <f>SUM(Y32:Y41)+$H$6</f>
        <v>1.2326791666666668</v>
      </c>
      <c r="AC32" s="98">
        <f>AB32/$G$6</f>
        <v>0.1645766577659101</v>
      </c>
    </row>
    <row r="33" spans="1:29" x14ac:dyDescent="0.3">
      <c r="A33">
        <f>A32+1</f>
        <v>2</v>
      </c>
      <c r="B33" s="94"/>
      <c r="C33" s="94"/>
      <c r="D33" s="2" t="s">
        <v>71</v>
      </c>
      <c r="E33" s="2" t="s">
        <v>117</v>
      </c>
      <c r="F33" s="21">
        <v>25</v>
      </c>
      <c r="G33" s="7" t="s">
        <v>26</v>
      </c>
      <c r="H33" s="21">
        <f>IFERROR(VLOOKUP($E33&amp;G33,'[1]Measurement Conversion'!$B:$H,6,FALSE)*F33,IF(G33="g",F33,""))</f>
        <v>40</v>
      </c>
      <c r="I33" s="27">
        <f>IFERROR(INDEX('Item Price Summary'!$O:$O,MATCH($D33,'Item Price Summary'!$G:$G,0))*H33,"")</f>
        <v>0.14000000000000001</v>
      </c>
      <c r="J33" s="100"/>
      <c r="K33" s="100"/>
      <c r="L33" s="100"/>
      <c r="M33" s="100"/>
      <c r="N33" s="21">
        <v>35</v>
      </c>
      <c r="O33" s="7" t="s">
        <v>26</v>
      </c>
      <c r="P33" s="21">
        <f>IFERROR(VLOOKUP($E33&amp;O33,'[1]Measurement Conversion'!$B:$H,6,FALSE)*N33,IF(O33="g",N33,""))</f>
        <v>56</v>
      </c>
      <c r="Q33" s="27">
        <f>IFERROR(INDEX('Item Price Summary'!$O:$O,MATCH($D33,'Item Price Summary'!$G:$G,0))*P33,"")</f>
        <v>0.19600000000000001</v>
      </c>
      <c r="R33" s="101"/>
      <c r="S33" s="100"/>
      <c r="T33" s="101"/>
      <c r="U33" s="100"/>
      <c r="V33" s="21">
        <v>50</v>
      </c>
      <c r="W33" s="7" t="s">
        <v>26</v>
      </c>
      <c r="X33" s="21">
        <f>IFERROR(VLOOKUP($E33&amp;W33,'[1]Measurement Conversion'!$B:$H,6,FALSE)*V33,IF(W33="g",V33,""))</f>
        <v>80</v>
      </c>
      <c r="Y33" s="23">
        <f>IFERROR(INDEX('Item Price Summary'!$O:$O,MATCH($D33,'Item Price Summary'!$G:$G,0))*X33,"")</f>
        <v>0.28000000000000003</v>
      </c>
      <c r="Z33" s="97"/>
      <c r="AA33" s="98"/>
      <c r="AB33" s="97"/>
      <c r="AC33" s="98"/>
    </row>
    <row r="34" spans="1:29" x14ac:dyDescent="0.3">
      <c r="A34">
        <f t="shared" ref="A34:A41" si="2">A33+1</f>
        <v>3</v>
      </c>
      <c r="B34" s="94"/>
      <c r="C34" s="94"/>
      <c r="D34" s="2" t="s">
        <v>38</v>
      </c>
      <c r="E34" s="2" t="s">
        <v>38</v>
      </c>
      <c r="F34" s="21">
        <v>2</v>
      </c>
      <c r="G34" s="7" t="s">
        <v>37</v>
      </c>
      <c r="H34" s="21">
        <f>IFERROR(VLOOKUP($E34&amp;G34,'[1]Measurement Conversion'!$B:$H,6,FALSE)*F34,IF(G34="g",F34,""))</f>
        <v>20</v>
      </c>
      <c r="I34" s="27">
        <f>IFERROR(INDEX('Item Price Summary'!$O:$O,MATCH($D34,'Item Price Summary'!$G:$G,0))*H34,"")</f>
        <v>0.17949999999999999</v>
      </c>
      <c r="J34" s="100"/>
      <c r="K34" s="100"/>
      <c r="L34" s="100"/>
      <c r="M34" s="100"/>
      <c r="N34" s="21">
        <v>3</v>
      </c>
      <c r="O34" s="7" t="s">
        <v>37</v>
      </c>
      <c r="P34" s="21">
        <f>IFERROR(VLOOKUP($E34&amp;O34,'[1]Measurement Conversion'!$B:$H,6,FALSE)*N34,IF(O34="g",N34,""))</f>
        <v>30</v>
      </c>
      <c r="Q34" s="27">
        <f>IFERROR(INDEX('Item Price Summary'!$O:$O,MATCH($D34,'Item Price Summary'!$G:$G,0))*P34,"")</f>
        <v>0.26924999999999999</v>
      </c>
      <c r="R34" s="101"/>
      <c r="S34" s="100"/>
      <c r="T34" s="101"/>
      <c r="U34" s="100"/>
      <c r="V34" s="21">
        <v>4</v>
      </c>
      <c r="W34" s="7" t="s">
        <v>37</v>
      </c>
      <c r="X34" s="21">
        <f>IFERROR(VLOOKUP($E34&amp;W34,'[1]Measurement Conversion'!$B:$H,6,FALSE)*V34,IF(W34="g",V34,""))</f>
        <v>40</v>
      </c>
      <c r="Y34" s="23">
        <f>IFERROR(INDEX('Item Price Summary'!$O:$O,MATCH($D34,'Item Price Summary'!$G:$G,0))*X34,"")</f>
        <v>0.35899999999999999</v>
      </c>
      <c r="Z34" s="97"/>
      <c r="AA34" s="98"/>
      <c r="AB34" s="97"/>
      <c r="AC34" s="98"/>
    </row>
    <row r="35" spans="1:29" x14ac:dyDescent="0.3">
      <c r="A35">
        <f t="shared" si="2"/>
        <v>4</v>
      </c>
      <c r="B35" s="94"/>
      <c r="C35" s="94"/>
      <c r="D35" s="2" t="s">
        <v>70</v>
      </c>
      <c r="E35" s="2" t="s">
        <v>54</v>
      </c>
      <c r="F35" s="21">
        <v>3</v>
      </c>
      <c r="G35" s="7" t="s">
        <v>77</v>
      </c>
      <c r="H35" s="21">
        <f>IFERROR(VLOOKUP($E35&amp;G35,'[1]Measurement Conversion'!$B:$H,6,FALSE)*F35,IF(G35="g",F35,""))</f>
        <v>2.0999999999999996</v>
      </c>
      <c r="I35" s="27">
        <f>IFERROR(INDEX('Item Price Summary'!$O:$O,MATCH($D35,'Item Price Summary'!$G:$G,0))*H35,"")</f>
        <v>0.11313749999999997</v>
      </c>
      <c r="J35" s="100"/>
      <c r="K35" s="100"/>
      <c r="L35" s="100"/>
      <c r="M35" s="100"/>
      <c r="N35" s="21">
        <v>4</v>
      </c>
      <c r="O35" s="7" t="s">
        <v>77</v>
      </c>
      <c r="P35" s="21">
        <f>IFERROR(VLOOKUP($E35&amp;O35,'[1]Measurement Conversion'!$B:$H,6,FALSE)*N35,IF(O35="g",N35,""))</f>
        <v>2.8</v>
      </c>
      <c r="Q35" s="27">
        <f>IFERROR(INDEX('Item Price Summary'!$O:$O,MATCH($D35,'Item Price Summary'!$G:$G,0))*P35,"")</f>
        <v>0.15084999999999998</v>
      </c>
      <c r="R35" s="101"/>
      <c r="S35" s="100"/>
      <c r="T35" s="101"/>
      <c r="U35" s="100"/>
      <c r="V35" s="21">
        <v>5</v>
      </c>
      <c r="W35" s="7" t="s">
        <v>77</v>
      </c>
      <c r="X35" s="21">
        <f>IFERROR(VLOOKUP($E35&amp;W35,'[1]Measurement Conversion'!$B:$H,6,FALSE)*V35,IF(W35="g",V35,""))</f>
        <v>3.5</v>
      </c>
      <c r="Y35" s="23">
        <f>IFERROR(INDEX('Item Price Summary'!$O:$O,MATCH($D35,'Item Price Summary'!$G:$G,0))*X35,"")</f>
        <v>0.18856249999999999</v>
      </c>
      <c r="Z35" s="97"/>
      <c r="AA35" s="98"/>
      <c r="AB35" s="97"/>
      <c r="AC35" s="98"/>
    </row>
    <row r="36" spans="1:29" x14ac:dyDescent="0.3">
      <c r="A36">
        <f t="shared" si="2"/>
        <v>5</v>
      </c>
      <c r="B36" s="94"/>
      <c r="C36" s="94"/>
      <c r="D36" s="2" t="s">
        <v>27</v>
      </c>
      <c r="E36" s="2" t="s">
        <v>27</v>
      </c>
      <c r="F36" s="21">
        <v>700</v>
      </c>
      <c r="G36" s="7" t="s">
        <v>26</v>
      </c>
      <c r="H36" s="21">
        <f>IFERROR(VLOOKUP($E36&amp;G36,'[1]Measurement Conversion'!$B:$H,6,FALSE)*F36,IF(G36="g",F36,""))</f>
        <v>355.04699999999997</v>
      </c>
      <c r="I36" s="27">
        <f>IFERROR(INDEX('Item Price Summary'!$O:$O,MATCH($D36,'Item Price Summary'!$G:$G,0))*H36,"")</f>
        <v>0</v>
      </c>
      <c r="J36" s="100"/>
      <c r="K36" s="100"/>
      <c r="L36" s="100"/>
      <c r="M36" s="100"/>
      <c r="N36" s="21">
        <v>800</v>
      </c>
      <c r="O36" s="7" t="s">
        <v>26</v>
      </c>
      <c r="P36" s="21">
        <f>IFERROR(VLOOKUP($E36&amp;O36,'[1]Measurement Conversion'!$B:$H,6,FALSE)*N36,IF(O36="g",N36,""))</f>
        <v>405.76799999999997</v>
      </c>
      <c r="Q36" s="27">
        <f>IFERROR(INDEX('Item Price Summary'!$O:$O,MATCH($D36,'Item Price Summary'!$G:$G,0))*P36,"")</f>
        <v>0</v>
      </c>
      <c r="R36" s="101"/>
      <c r="S36" s="100"/>
      <c r="T36" s="101"/>
      <c r="U36" s="100"/>
      <c r="V36" s="21">
        <v>1000</v>
      </c>
      <c r="W36" s="7" t="s">
        <v>26</v>
      </c>
      <c r="X36" s="21">
        <f>IFERROR(VLOOKUP($E36&amp;W36,'[1]Measurement Conversion'!$B:$H,6,FALSE)*V36,IF(W36="g",V36,""))</f>
        <v>507.20999999999992</v>
      </c>
      <c r="Y36" s="23">
        <f>IFERROR(INDEX('Item Price Summary'!$O:$O,MATCH($D36,'Item Price Summary'!$G:$G,0))*X36,"")</f>
        <v>0</v>
      </c>
      <c r="Z36" s="97"/>
      <c r="AA36" s="98"/>
      <c r="AB36" s="97"/>
      <c r="AC36" s="98"/>
    </row>
    <row r="37" spans="1:29" x14ac:dyDescent="0.3">
      <c r="A37">
        <f t="shared" si="2"/>
        <v>6</v>
      </c>
      <c r="B37" s="94"/>
      <c r="C37" s="94"/>
      <c r="D37" s="2" t="s">
        <v>151</v>
      </c>
      <c r="E37" s="2"/>
      <c r="F37" s="21"/>
      <c r="G37" s="7"/>
      <c r="H37" s="21" t="str">
        <f>IFERROR(VLOOKUP($E37&amp;G37,'[1]Measurement Conversion'!$B:$H,6,FALSE)*F37,IF(G37="g",F37,""))</f>
        <v/>
      </c>
      <c r="I37" s="27" t="str">
        <f>IFERROR(INDEX('Item Price Summary'!$O:$O,MATCH($D37,'Item Price Summary'!$G:$G,0))*H37,"")</f>
        <v/>
      </c>
      <c r="J37" s="100"/>
      <c r="K37" s="100"/>
      <c r="L37" s="100"/>
      <c r="M37" s="100"/>
      <c r="N37" s="21"/>
      <c r="O37" s="7"/>
      <c r="P37" s="21" t="str">
        <f>IFERROR(VLOOKUP($E37&amp;O37,'[1]Measurement Conversion'!$B:$H,6,FALSE)*N37,IF(O37="g",N37,""))</f>
        <v/>
      </c>
      <c r="Q37" s="27" t="str">
        <f>IFERROR(INDEX('Item Price Summary'!$O:$O,MATCH($D37,'Item Price Summary'!$G:$G,0))*P37,"")</f>
        <v/>
      </c>
      <c r="R37" s="101"/>
      <c r="S37" s="100"/>
      <c r="T37" s="101"/>
      <c r="U37" s="100"/>
      <c r="V37" s="21"/>
      <c r="W37" s="7"/>
      <c r="X37" s="21" t="str">
        <f>IFERROR(VLOOKUP($E37&amp;W37,'[1]Measurement Conversion'!$B:$H,6,FALSE)*V37,IF(W37="g",V37,""))</f>
        <v/>
      </c>
      <c r="Y37" s="23" t="str">
        <f>IFERROR(INDEX('Item Price Summary'!$O:$O,MATCH($D37,'Item Price Summary'!$G:$G,0))*X37,"")</f>
        <v/>
      </c>
      <c r="Z37" s="97"/>
      <c r="AA37" s="98"/>
      <c r="AB37" s="97"/>
      <c r="AC37" s="98"/>
    </row>
    <row r="38" spans="1:29" x14ac:dyDescent="0.3">
      <c r="A38">
        <f t="shared" si="2"/>
        <v>7</v>
      </c>
      <c r="B38" s="94"/>
      <c r="C38" s="94"/>
      <c r="D38" s="2" t="s">
        <v>151</v>
      </c>
      <c r="E38" s="2"/>
      <c r="F38" s="21"/>
      <c r="G38" s="7"/>
      <c r="H38" s="21" t="str">
        <f>IFERROR(VLOOKUP($E38&amp;G38,'[1]Measurement Conversion'!$B:$H,6,FALSE)*F38,IF(G38="g",F38,""))</f>
        <v/>
      </c>
      <c r="I38" s="27" t="str">
        <f>IFERROR(INDEX('Item Price Summary'!$O:$O,MATCH($D38,'Item Price Summary'!$G:$G,0))*H38,"")</f>
        <v/>
      </c>
      <c r="J38" s="100"/>
      <c r="K38" s="100"/>
      <c r="L38" s="100"/>
      <c r="M38" s="100"/>
      <c r="N38" s="21"/>
      <c r="O38" s="7"/>
      <c r="P38" s="21" t="str">
        <f>IFERROR(VLOOKUP($E38&amp;O38,'[1]Measurement Conversion'!$B:$H,6,FALSE)*N38,IF(O38="g",N38,""))</f>
        <v/>
      </c>
      <c r="Q38" s="27" t="str">
        <f>IFERROR(INDEX('Item Price Summary'!$O:$O,MATCH($D38,'Item Price Summary'!$G:$G,0))*P38,"")</f>
        <v/>
      </c>
      <c r="R38" s="101"/>
      <c r="S38" s="100"/>
      <c r="T38" s="101"/>
      <c r="U38" s="100"/>
      <c r="V38" s="21"/>
      <c r="W38" s="7"/>
      <c r="X38" s="21" t="str">
        <f>IFERROR(VLOOKUP($E38&amp;W38,'[1]Measurement Conversion'!$B:$H,6,FALSE)*V38,IF(W38="g",V38,""))</f>
        <v/>
      </c>
      <c r="Y38" s="23" t="str">
        <f>IFERROR(INDEX('Item Price Summary'!$O:$O,MATCH($D38,'Item Price Summary'!$G:$G,0))*X38,"")</f>
        <v/>
      </c>
      <c r="Z38" s="97"/>
      <c r="AA38" s="98"/>
      <c r="AB38" s="97"/>
      <c r="AC38" s="98"/>
    </row>
    <row r="39" spans="1:29" x14ac:dyDescent="0.3">
      <c r="A39">
        <f t="shared" si="2"/>
        <v>8</v>
      </c>
      <c r="B39" s="94"/>
      <c r="C39" s="94"/>
      <c r="D39" s="2" t="s">
        <v>151</v>
      </c>
      <c r="E39" s="2"/>
      <c r="F39" s="21"/>
      <c r="G39" s="7"/>
      <c r="H39" s="21" t="str">
        <f>IFERROR(VLOOKUP($E39&amp;G39,'[1]Measurement Conversion'!$B:$H,6,FALSE)*F39,IF(G39="g",F39,""))</f>
        <v/>
      </c>
      <c r="I39" s="27" t="str">
        <f>IFERROR(INDEX('Item Price Summary'!$O:$O,MATCH($D39,'Item Price Summary'!$G:$G,0))*H39,"")</f>
        <v/>
      </c>
      <c r="J39" s="100"/>
      <c r="K39" s="100"/>
      <c r="L39" s="100"/>
      <c r="M39" s="100"/>
      <c r="N39" s="21"/>
      <c r="O39" s="7"/>
      <c r="P39" s="21" t="str">
        <f>IFERROR(VLOOKUP($E39&amp;O39,'[1]Measurement Conversion'!$B:$H,6,FALSE)*N39,IF(O39="g",N39,""))</f>
        <v/>
      </c>
      <c r="Q39" s="27" t="str">
        <f>IFERROR(INDEX('Item Price Summary'!$O:$O,MATCH($D39,'Item Price Summary'!$G:$G,0))*P39,"")</f>
        <v/>
      </c>
      <c r="R39" s="101"/>
      <c r="S39" s="100"/>
      <c r="T39" s="101"/>
      <c r="U39" s="100"/>
      <c r="V39" s="21"/>
      <c r="W39" s="7"/>
      <c r="X39" s="21" t="str">
        <f>IFERROR(VLOOKUP($E39&amp;W39,'[1]Measurement Conversion'!$B:$H,6,FALSE)*V39,IF(W39="g",V39,""))</f>
        <v/>
      </c>
      <c r="Y39" s="23" t="str">
        <f>IFERROR(INDEX('Item Price Summary'!$O:$O,MATCH($D39,'Item Price Summary'!$G:$G,0))*X39,"")</f>
        <v/>
      </c>
      <c r="Z39" s="97"/>
      <c r="AA39" s="98"/>
      <c r="AB39" s="97"/>
      <c r="AC39" s="98"/>
    </row>
    <row r="40" spans="1:29" x14ac:dyDescent="0.3">
      <c r="A40">
        <f t="shared" si="2"/>
        <v>9</v>
      </c>
      <c r="B40" s="94"/>
      <c r="C40" s="94"/>
      <c r="D40" s="2" t="s">
        <v>151</v>
      </c>
      <c r="E40" s="2"/>
      <c r="F40" s="21"/>
      <c r="G40" s="7"/>
      <c r="H40" s="21" t="str">
        <f>IFERROR(VLOOKUP($E40&amp;G40,'[1]Measurement Conversion'!$B:$H,6,FALSE)*F40,IF(G40="g",F40,""))</f>
        <v/>
      </c>
      <c r="I40" s="27" t="str">
        <f>IFERROR(INDEX('Item Price Summary'!$O:$O,MATCH($D40,'Item Price Summary'!$G:$G,0))*H40,"")</f>
        <v/>
      </c>
      <c r="J40" s="100"/>
      <c r="K40" s="100"/>
      <c r="L40" s="100"/>
      <c r="M40" s="100"/>
      <c r="N40" s="21"/>
      <c r="O40" s="7"/>
      <c r="P40" s="21" t="str">
        <f>IFERROR(VLOOKUP($E40&amp;O40,'[1]Measurement Conversion'!$B:$H,6,FALSE)*N40,IF(O40="g",N40,""))</f>
        <v/>
      </c>
      <c r="Q40" s="27" t="str">
        <f>IFERROR(INDEX('Item Price Summary'!$O:$O,MATCH($D40,'Item Price Summary'!$G:$G,0))*P40,"")</f>
        <v/>
      </c>
      <c r="R40" s="101"/>
      <c r="S40" s="100"/>
      <c r="T40" s="101"/>
      <c r="U40" s="100"/>
      <c r="V40" s="21"/>
      <c r="W40" s="7"/>
      <c r="X40" s="21" t="str">
        <f>IFERROR(VLOOKUP($E40&amp;W40,'[1]Measurement Conversion'!$B:$H,6,FALSE)*V40,IF(W40="g",V40,""))</f>
        <v/>
      </c>
      <c r="Y40" s="23" t="str">
        <f>IFERROR(INDEX('Item Price Summary'!$O:$O,MATCH($D40,'Item Price Summary'!$G:$G,0))*X40,"")</f>
        <v/>
      </c>
      <c r="Z40" s="97"/>
      <c r="AA40" s="98"/>
      <c r="AB40" s="97"/>
      <c r="AC40" s="98"/>
    </row>
    <row r="41" spans="1:29" x14ac:dyDescent="0.3">
      <c r="A41">
        <f t="shared" si="2"/>
        <v>10</v>
      </c>
      <c r="B41" s="94"/>
      <c r="C41" s="94"/>
      <c r="D41" s="2" t="s">
        <v>92</v>
      </c>
      <c r="E41" s="2"/>
      <c r="F41" s="21"/>
      <c r="G41" s="7"/>
      <c r="H41" s="21" t="str">
        <f>IFERROR(VLOOKUP($E41&amp;G41,'[1]Measurement Conversion'!$B:$H,6,FALSE)*F41,IF(G41="g",F41,""))</f>
        <v/>
      </c>
      <c r="I41" s="27" t="str">
        <f>IFERROR(INDEX('Item Price Summary'!$O:$O,MATCH($D41,'Item Price Summary'!$G:$G,0))*H41,"")</f>
        <v/>
      </c>
      <c r="J41" s="100"/>
      <c r="K41" s="100"/>
      <c r="L41" s="100"/>
      <c r="M41" s="100"/>
      <c r="N41" s="21"/>
      <c r="O41" s="7"/>
      <c r="P41" s="21" t="str">
        <f>IFERROR(VLOOKUP($E41&amp;O41,'[1]Measurement Conversion'!$B:$H,6,FALSE)*N41,IF(O41="g",N41,""))</f>
        <v/>
      </c>
      <c r="Q41" s="27" t="str">
        <f>IFERROR(INDEX('Item Price Summary'!$O:$O,MATCH($D41,'Item Price Summary'!$G:$G,0))*P41,"")</f>
        <v/>
      </c>
      <c r="R41" s="101"/>
      <c r="S41" s="100"/>
      <c r="T41" s="101"/>
      <c r="U41" s="100"/>
      <c r="V41" s="21"/>
      <c r="W41" s="7"/>
      <c r="X41" s="21" t="str">
        <f>IFERROR(VLOOKUP($E41&amp;W41,'[1]Measurement Conversion'!$B:$H,6,FALSE)*V41,IF(W41="g",V41,""))</f>
        <v/>
      </c>
      <c r="Y41" s="23" t="str">
        <f>IFERROR(INDEX('Item Price Summary'!$O:$O,MATCH($D41,'Item Price Summary'!$G:$G,0))*X41,"")</f>
        <v/>
      </c>
      <c r="Z41" s="97"/>
      <c r="AA41" s="98"/>
      <c r="AB41" s="97"/>
      <c r="AC41" s="98"/>
    </row>
    <row r="42" spans="1:29" x14ac:dyDescent="0.3">
      <c r="A42">
        <v>1</v>
      </c>
      <c r="B42" s="94"/>
      <c r="C42" s="94" t="s">
        <v>66</v>
      </c>
      <c r="D42" s="2" t="s">
        <v>52</v>
      </c>
      <c r="E42" s="2" t="s">
        <v>74</v>
      </c>
      <c r="F42" s="21">
        <v>150</v>
      </c>
      <c r="G42" s="7" t="s">
        <v>45</v>
      </c>
      <c r="H42" s="21">
        <f>IFERROR(VLOOKUP($E42&amp;G42,'[1]Measurement Conversion'!$B:$H,6,FALSE)*F42,IF(G42="g",F42,""))</f>
        <v>150</v>
      </c>
      <c r="I42" s="27">
        <f>IFERROR(INDEX('Item Price Summary'!$O:$O,MATCH($D42,'Item Price Summary'!$G:$G,0))*H42,"")</f>
        <v>0</v>
      </c>
      <c r="J42" s="99">
        <f>SUM(I42:I51)</f>
        <v>0.42397499999999999</v>
      </c>
      <c r="K42" s="100">
        <f>J42/$G$4</f>
        <v>7.7226775956284147E-2</v>
      </c>
      <c r="L42" s="99">
        <f>SUM(I42:I51)+$H$4</f>
        <v>0.74456623916666664</v>
      </c>
      <c r="M42" s="100">
        <f>L42/$G$4</f>
        <v>0.13562226578627806</v>
      </c>
      <c r="N42" s="21">
        <v>220</v>
      </c>
      <c r="O42" s="7" t="s">
        <v>45</v>
      </c>
      <c r="P42" s="21">
        <f>IFERROR(VLOOKUP($E42&amp;O42,'[1]Measurement Conversion'!$B:$H,6,FALSE)*N42,IF(O42="g",N42,""))</f>
        <v>220</v>
      </c>
      <c r="Q42" s="27">
        <f>IFERROR(INDEX('Item Price Summary'!$O:$O,MATCH($D42,'Item Price Summary'!$G:$G,0))*P42,"")</f>
        <v>0</v>
      </c>
      <c r="R42" s="101">
        <f>SUM(Q42:Q51)</f>
        <v>0.68640000000000012</v>
      </c>
      <c r="S42" s="100">
        <f>R42/$G$5</f>
        <v>0.10576271186440679</v>
      </c>
      <c r="T42" s="101">
        <f>SUM(Q42:Q51)+$H$5</f>
        <v>1.0845077716666669</v>
      </c>
      <c r="U42" s="100">
        <f>T42/$G$5</f>
        <v>0.16710443323061122</v>
      </c>
      <c r="V42" s="21">
        <v>350</v>
      </c>
      <c r="W42" s="7" t="s">
        <v>45</v>
      </c>
      <c r="X42" s="21">
        <f>IFERROR(VLOOKUP($E42&amp;W42,'[1]Measurement Conversion'!$B:$H,6,FALSE)*V42,IF(W42="g",V42,""))</f>
        <v>350</v>
      </c>
      <c r="Y42" s="23">
        <f>IFERROR(INDEX('Item Price Summary'!$O:$O,MATCH($D42,'Item Price Summary'!$G:$G,0))*X42,"")</f>
        <v>0</v>
      </c>
      <c r="Z42" s="97">
        <f>SUM(Y42:Y51)</f>
        <v>0.94882500000000003</v>
      </c>
      <c r="AA42" s="98">
        <f>Z42/$G$6</f>
        <v>0.12667890520694258</v>
      </c>
      <c r="AB42" s="97">
        <f>SUM(Y42:Y51)+$H$6</f>
        <v>1.3539416666666666</v>
      </c>
      <c r="AC42" s="98">
        <f>AB42/$G$6</f>
        <v>0.18076657765910101</v>
      </c>
    </row>
    <row r="43" spans="1:29" x14ac:dyDescent="0.3">
      <c r="A43">
        <f>A42+1</f>
        <v>2</v>
      </c>
      <c r="B43" s="94"/>
      <c r="C43" s="94"/>
      <c r="D43" s="2" t="s">
        <v>71</v>
      </c>
      <c r="E43" s="22" t="s">
        <v>117</v>
      </c>
      <c r="F43" s="21">
        <v>10</v>
      </c>
      <c r="G43" s="7" t="s">
        <v>26</v>
      </c>
      <c r="H43" s="21">
        <f>IFERROR(VLOOKUP($E43&amp;G43,'[1]Measurement Conversion'!$B:$H,6,FALSE)*F43,IF(G43="g",F43,""))</f>
        <v>16</v>
      </c>
      <c r="I43" s="27">
        <f>IFERROR(INDEX('Item Price Summary'!$O:$O,MATCH($D43,'Item Price Summary'!$G:$G,0))*H43,"")</f>
        <v>5.6000000000000001E-2</v>
      </c>
      <c r="J43" s="100"/>
      <c r="K43" s="100"/>
      <c r="L43" s="100"/>
      <c r="M43" s="102"/>
      <c r="N43" s="21">
        <v>20</v>
      </c>
      <c r="O43" s="7" t="s">
        <v>26</v>
      </c>
      <c r="P43" s="21">
        <f>IFERROR(VLOOKUP($E43&amp;O43,'[1]Measurement Conversion'!$B:$H,6,FALSE)*N43,IF(O43="g",N43,""))</f>
        <v>32</v>
      </c>
      <c r="Q43" s="27">
        <f>IFERROR(INDEX('Item Price Summary'!$O:$O,MATCH($D43,'Item Price Summary'!$G:$G,0))*P43,"")</f>
        <v>0.112</v>
      </c>
      <c r="R43" s="101"/>
      <c r="S43" s="100"/>
      <c r="T43" s="101"/>
      <c r="U43" s="102"/>
      <c r="V43" s="21">
        <v>30</v>
      </c>
      <c r="W43" s="7" t="s">
        <v>26</v>
      </c>
      <c r="X43" s="21">
        <f>IFERROR(VLOOKUP($E43&amp;W43,'[1]Measurement Conversion'!$B:$H,6,FALSE)*V43,IF(W43="g",V43,""))</f>
        <v>48</v>
      </c>
      <c r="Y43" s="23">
        <f>IFERROR(INDEX('Item Price Summary'!$O:$O,MATCH($D43,'Item Price Summary'!$G:$G,0))*X43,"")</f>
        <v>0.16800000000000001</v>
      </c>
      <c r="Z43" s="97"/>
      <c r="AA43" s="98"/>
      <c r="AB43" s="97"/>
      <c r="AC43" s="98"/>
    </row>
    <row r="44" spans="1:29" x14ac:dyDescent="0.3">
      <c r="A44">
        <f t="shared" ref="A44:A51" si="3">A43+1</f>
        <v>3</v>
      </c>
      <c r="B44" s="94"/>
      <c r="C44" s="94"/>
      <c r="D44" s="2" t="s">
        <v>38</v>
      </c>
      <c r="E44" s="22" t="s">
        <v>38</v>
      </c>
      <c r="F44" s="21">
        <v>1.5</v>
      </c>
      <c r="G44" s="7" t="s">
        <v>37</v>
      </c>
      <c r="H44" s="21">
        <f>IFERROR(VLOOKUP($E44&amp;G44,'[1]Measurement Conversion'!$B:$H,6,FALSE)*F44,IF(G44="g",F44,""))</f>
        <v>15</v>
      </c>
      <c r="I44" s="27">
        <f>IFERROR(INDEX('Item Price Summary'!$O:$O,MATCH($D44,'Item Price Summary'!$G:$G,0))*H44,"")</f>
        <v>0.13462499999999999</v>
      </c>
      <c r="J44" s="100"/>
      <c r="K44" s="100"/>
      <c r="L44" s="100"/>
      <c r="M44" s="102"/>
      <c r="N44" s="21">
        <v>2.5</v>
      </c>
      <c r="O44" s="7" t="s">
        <v>37</v>
      </c>
      <c r="P44" s="21">
        <f>IFERROR(VLOOKUP($E44&amp;O44,'[1]Measurement Conversion'!$B:$H,6,FALSE)*N44,IF(O44="g",N44,""))</f>
        <v>25</v>
      </c>
      <c r="Q44" s="27">
        <f>IFERROR(INDEX('Item Price Summary'!$O:$O,MATCH($D44,'Item Price Summary'!$G:$G,0))*P44,"")</f>
        <v>0.22437500000000002</v>
      </c>
      <c r="R44" s="101"/>
      <c r="S44" s="100"/>
      <c r="T44" s="101"/>
      <c r="U44" s="102"/>
      <c r="V44" s="21">
        <v>3.5</v>
      </c>
      <c r="W44" s="7" t="s">
        <v>37</v>
      </c>
      <c r="X44" s="21">
        <f>IFERROR(VLOOKUP($E44&amp;W44,'[1]Measurement Conversion'!$B:$H,6,FALSE)*V44,IF(W44="g",V44,""))</f>
        <v>35</v>
      </c>
      <c r="Y44" s="23">
        <f>IFERROR(INDEX('Item Price Summary'!$O:$O,MATCH($D44,'Item Price Summary'!$G:$G,0))*X44,"")</f>
        <v>0.31412499999999999</v>
      </c>
      <c r="Z44" s="97"/>
      <c r="AA44" s="98"/>
      <c r="AB44" s="97"/>
      <c r="AC44" s="98"/>
    </row>
    <row r="45" spans="1:29" x14ac:dyDescent="0.3">
      <c r="A45">
        <f t="shared" si="3"/>
        <v>4</v>
      </c>
      <c r="B45" s="94"/>
      <c r="C45" s="94"/>
      <c r="D45" s="2" t="s">
        <v>55</v>
      </c>
      <c r="E45" s="22" t="s">
        <v>55</v>
      </c>
      <c r="F45" s="21">
        <v>2</v>
      </c>
      <c r="G45" s="7" t="s">
        <v>37</v>
      </c>
      <c r="H45" s="21">
        <f>IFERROR(VLOOKUP($E45&amp;G45,'[1]Measurement Conversion'!$B:$H,6,FALSE)*F45,IF(G45="g",F45,""))</f>
        <v>26</v>
      </c>
      <c r="I45" s="27">
        <f>IFERROR(INDEX('Item Price Summary'!$O:$O,MATCH($D45,'Item Price Summary'!$G:$G,0))*H45,"")</f>
        <v>0.23335</v>
      </c>
      <c r="J45" s="100"/>
      <c r="K45" s="100"/>
      <c r="L45" s="100"/>
      <c r="M45" s="102"/>
      <c r="N45" s="21">
        <v>3</v>
      </c>
      <c r="O45" s="7" t="s">
        <v>37</v>
      </c>
      <c r="P45" s="21">
        <f>IFERROR(VLOOKUP($E45&amp;O45,'[1]Measurement Conversion'!$B:$H,6,FALSE)*N45,IF(O45="g",N45,""))</f>
        <v>39</v>
      </c>
      <c r="Q45" s="27">
        <f>IFERROR(INDEX('Item Price Summary'!$O:$O,MATCH($D45,'Item Price Summary'!$G:$G,0))*P45,"")</f>
        <v>0.35002500000000003</v>
      </c>
      <c r="R45" s="101"/>
      <c r="S45" s="100"/>
      <c r="T45" s="101"/>
      <c r="U45" s="102"/>
      <c r="V45" s="21">
        <v>4</v>
      </c>
      <c r="W45" s="7" t="s">
        <v>37</v>
      </c>
      <c r="X45" s="21">
        <f>IFERROR(VLOOKUP($E45&amp;W45,'[1]Measurement Conversion'!$B:$H,6,FALSE)*V45,IF(W45="g",V45,""))</f>
        <v>52</v>
      </c>
      <c r="Y45" s="23">
        <f>IFERROR(INDEX('Item Price Summary'!$O:$O,MATCH($D45,'Item Price Summary'!$G:$G,0))*X45,"")</f>
        <v>0.4667</v>
      </c>
      <c r="Z45" s="97"/>
      <c r="AA45" s="98"/>
      <c r="AB45" s="97"/>
      <c r="AC45" s="98"/>
    </row>
    <row r="46" spans="1:29" x14ac:dyDescent="0.3">
      <c r="A46">
        <f t="shared" si="3"/>
        <v>5</v>
      </c>
      <c r="B46" s="94"/>
      <c r="C46" s="94"/>
      <c r="D46" s="2" t="s">
        <v>27</v>
      </c>
      <c r="E46" s="2" t="s">
        <v>27</v>
      </c>
      <c r="F46" s="21">
        <v>700</v>
      </c>
      <c r="G46" s="7" t="s">
        <v>26</v>
      </c>
      <c r="H46" s="21">
        <f>IFERROR(VLOOKUP($E46&amp;G46,'[1]Measurement Conversion'!$B:$H,6,FALSE)*F46,IF(G46="g",F46,""))</f>
        <v>355.04699999999997</v>
      </c>
      <c r="I46" s="27">
        <f>IFERROR(INDEX('Item Price Summary'!$O:$O,MATCH($D46,'Item Price Summary'!$G:$G,0))*H46,"")</f>
        <v>0</v>
      </c>
      <c r="J46" s="100"/>
      <c r="K46" s="100"/>
      <c r="L46" s="100"/>
      <c r="M46" s="100"/>
      <c r="N46" s="21">
        <v>800</v>
      </c>
      <c r="O46" s="7" t="s">
        <v>26</v>
      </c>
      <c r="P46" s="21">
        <f>IFERROR(VLOOKUP($E46&amp;O46,'[1]Measurement Conversion'!$B:$H,6,FALSE)*N46,IF(O46="g",N46,""))</f>
        <v>405.76799999999997</v>
      </c>
      <c r="Q46" s="27">
        <f>IFERROR(INDEX('Item Price Summary'!$O:$O,MATCH($D46,'Item Price Summary'!$G:$G,0))*P46,"")</f>
        <v>0</v>
      </c>
      <c r="R46" s="101"/>
      <c r="S46" s="100"/>
      <c r="T46" s="101"/>
      <c r="U46" s="100"/>
      <c r="V46" s="21">
        <v>1000</v>
      </c>
      <c r="W46" s="7" t="s">
        <v>26</v>
      </c>
      <c r="X46" s="21">
        <f>IFERROR(VLOOKUP($E46&amp;W46,'[1]Measurement Conversion'!$B:$H,6,FALSE)*V46,IF(W46="g",V46,""))</f>
        <v>507.20999999999992</v>
      </c>
      <c r="Y46" s="23">
        <f>IFERROR(INDEX('Item Price Summary'!$O:$O,MATCH($D46,'Item Price Summary'!$G:$G,0))*X46,"")</f>
        <v>0</v>
      </c>
      <c r="Z46" s="97"/>
      <c r="AA46" s="98"/>
      <c r="AB46" s="97"/>
      <c r="AC46" s="98"/>
    </row>
    <row r="47" spans="1:29" x14ac:dyDescent="0.3">
      <c r="A47">
        <f t="shared" si="3"/>
        <v>6</v>
      </c>
      <c r="B47" s="94"/>
      <c r="C47" s="94"/>
      <c r="D47" s="2" t="s">
        <v>151</v>
      </c>
      <c r="E47" s="2"/>
      <c r="F47" s="21"/>
      <c r="G47" s="7"/>
      <c r="H47" s="21" t="str">
        <f>IFERROR(VLOOKUP($E47&amp;G47,'[1]Measurement Conversion'!$B:$H,6,FALSE)*F47,IF(G47="g",F47,""))</f>
        <v/>
      </c>
      <c r="I47" s="27" t="str">
        <f>IFERROR(INDEX('Item Price Summary'!$O:$O,MATCH($D47,'Item Price Summary'!$G:$G,0))*H47,"")</f>
        <v/>
      </c>
      <c r="J47" s="100"/>
      <c r="K47" s="100"/>
      <c r="L47" s="100"/>
      <c r="M47" s="100"/>
      <c r="N47" s="21"/>
      <c r="O47" s="7"/>
      <c r="P47" s="21" t="str">
        <f>IFERROR(VLOOKUP($E47&amp;O47,'[1]Measurement Conversion'!$B:$H,6,FALSE)*N47,IF(O47="g",N47,""))</f>
        <v/>
      </c>
      <c r="Q47" s="27" t="str">
        <f>IFERROR(INDEX('Item Price Summary'!$O:$O,MATCH($D47,'Item Price Summary'!$G:$G,0))*P47,"")</f>
        <v/>
      </c>
      <c r="R47" s="101"/>
      <c r="S47" s="100"/>
      <c r="T47" s="101"/>
      <c r="U47" s="100"/>
      <c r="V47" s="21"/>
      <c r="W47" s="7"/>
      <c r="X47" s="21" t="str">
        <f>IFERROR(VLOOKUP($E47&amp;W47,'[1]Measurement Conversion'!$B:$H,6,FALSE)*V47,IF(W47="g",V47,""))</f>
        <v/>
      </c>
      <c r="Y47" s="23" t="str">
        <f>IFERROR(INDEX('Item Price Summary'!$O:$O,MATCH($D47,'Item Price Summary'!$G:$G,0))*X47,"")</f>
        <v/>
      </c>
      <c r="Z47" s="97"/>
      <c r="AA47" s="98"/>
      <c r="AB47" s="97"/>
      <c r="AC47" s="98"/>
    </row>
    <row r="48" spans="1:29" x14ac:dyDescent="0.3">
      <c r="A48">
        <f t="shared" si="3"/>
        <v>7</v>
      </c>
      <c r="B48" s="94"/>
      <c r="C48" s="94"/>
      <c r="D48" s="2" t="s">
        <v>151</v>
      </c>
      <c r="E48" s="2"/>
      <c r="F48" s="21"/>
      <c r="G48" s="7"/>
      <c r="H48" s="21" t="str">
        <f>IFERROR(VLOOKUP($E48&amp;G48,'[1]Measurement Conversion'!$B:$H,6,FALSE)*F48,IF(G48="g",F48,""))</f>
        <v/>
      </c>
      <c r="I48" s="27" t="str">
        <f>IFERROR(INDEX('Item Price Summary'!$O:$O,MATCH($D48,'Item Price Summary'!$G:$G,0))*H48,"")</f>
        <v/>
      </c>
      <c r="J48" s="100"/>
      <c r="K48" s="100"/>
      <c r="L48" s="100"/>
      <c r="M48" s="100"/>
      <c r="N48" s="21"/>
      <c r="O48" s="7"/>
      <c r="P48" s="21" t="str">
        <f>IFERROR(VLOOKUP($E48&amp;O48,'[1]Measurement Conversion'!$B:$H,6,FALSE)*N48,IF(O48="g",N48,""))</f>
        <v/>
      </c>
      <c r="Q48" s="27" t="str">
        <f>IFERROR(INDEX('Item Price Summary'!$O:$O,MATCH($D48,'Item Price Summary'!$G:$G,0))*P48,"")</f>
        <v/>
      </c>
      <c r="R48" s="101"/>
      <c r="S48" s="100"/>
      <c r="T48" s="101"/>
      <c r="U48" s="100"/>
      <c r="V48" s="21"/>
      <c r="W48" s="7"/>
      <c r="X48" s="21" t="str">
        <f>IFERROR(VLOOKUP($E48&amp;W48,'[1]Measurement Conversion'!$B:$H,6,FALSE)*V48,IF(W48="g",V48,""))</f>
        <v/>
      </c>
      <c r="Y48" s="23" t="str">
        <f>IFERROR(INDEX('Item Price Summary'!$O:$O,MATCH($D48,'Item Price Summary'!$G:$G,0))*X48,"")</f>
        <v/>
      </c>
      <c r="Z48" s="97"/>
      <c r="AA48" s="98"/>
      <c r="AB48" s="97"/>
      <c r="AC48" s="98"/>
    </row>
    <row r="49" spans="1:29" x14ac:dyDescent="0.3">
      <c r="A49">
        <f t="shared" si="3"/>
        <v>8</v>
      </c>
      <c r="B49" s="94"/>
      <c r="C49" s="94"/>
      <c r="D49" s="2" t="s">
        <v>151</v>
      </c>
      <c r="E49" s="2"/>
      <c r="F49" s="21"/>
      <c r="G49" s="7"/>
      <c r="H49" s="21" t="str">
        <f>IFERROR(VLOOKUP($E49&amp;G49,'[1]Measurement Conversion'!$B:$H,6,FALSE)*F49,IF(G49="g",F49,""))</f>
        <v/>
      </c>
      <c r="I49" s="27" t="str">
        <f>IFERROR(INDEX('Item Price Summary'!$O:$O,MATCH($D49,'Item Price Summary'!$G:$G,0))*H49,"")</f>
        <v/>
      </c>
      <c r="J49" s="100"/>
      <c r="K49" s="100"/>
      <c r="L49" s="100"/>
      <c r="M49" s="100"/>
      <c r="N49" s="21"/>
      <c r="O49" s="7"/>
      <c r="P49" s="21" t="str">
        <f>IFERROR(VLOOKUP($E49&amp;O49,'[1]Measurement Conversion'!$B:$H,6,FALSE)*N49,IF(O49="g",N49,""))</f>
        <v/>
      </c>
      <c r="Q49" s="27" t="str">
        <f>IFERROR(INDEX('Item Price Summary'!$O:$O,MATCH($D49,'Item Price Summary'!$G:$G,0))*P49,"")</f>
        <v/>
      </c>
      <c r="R49" s="101"/>
      <c r="S49" s="100"/>
      <c r="T49" s="101"/>
      <c r="U49" s="100"/>
      <c r="V49" s="21"/>
      <c r="W49" s="7"/>
      <c r="X49" s="21" t="str">
        <f>IFERROR(VLOOKUP($E49&amp;W49,'[1]Measurement Conversion'!$B:$H,6,FALSE)*V49,IF(W49="g",V49,""))</f>
        <v/>
      </c>
      <c r="Y49" s="23" t="str">
        <f>IFERROR(INDEX('Item Price Summary'!$O:$O,MATCH($D49,'Item Price Summary'!$G:$G,0))*X49,"")</f>
        <v/>
      </c>
      <c r="Z49" s="97"/>
      <c r="AA49" s="98"/>
      <c r="AB49" s="97"/>
      <c r="AC49" s="98"/>
    </row>
    <row r="50" spans="1:29" x14ac:dyDescent="0.3">
      <c r="A50">
        <f t="shared" si="3"/>
        <v>9</v>
      </c>
      <c r="B50" s="94"/>
      <c r="C50" s="94"/>
      <c r="D50" s="2" t="s">
        <v>151</v>
      </c>
      <c r="E50" s="2"/>
      <c r="F50" s="21"/>
      <c r="G50" s="7"/>
      <c r="H50" s="21" t="str">
        <f>IFERROR(VLOOKUP($E50&amp;G50,'[1]Measurement Conversion'!$B:$H,6,FALSE)*F50,IF(G50="g",F50,""))</f>
        <v/>
      </c>
      <c r="I50" s="27" t="str">
        <f>IFERROR(INDEX('Item Price Summary'!$O:$O,MATCH($D50,'Item Price Summary'!$G:$G,0))*H50,"")</f>
        <v/>
      </c>
      <c r="J50" s="100"/>
      <c r="K50" s="100"/>
      <c r="L50" s="100"/>
      <c r="M50" s="100"/>
      <c r="N50" s="21"/>
      <c r="O50" s="7"/>
      <c r="P50" s="21" t="str">
        <f>IFERROR(VLOOKUP($E50&amp;O50,'[1]Measurement Conversion'!$B:$H,6,FALSE)*N50,IF(O50="g",N50,""))</f>
        <v/>
      </c>
      <c r="Q50" s="27" t="str">
        <f>IFERROR(INDEX('Item Price Summary'!$O:$O,MATCH($D50,'Item Price Summary'!$G:$G,0))*P50,"")</f>
        <v/>
      </c>
      <c r="R50" s="101"/>
      <c r="S50" s="100"/>
      <c r="T50" s="101"/>
      <c r="U50" s="100"/>
      <c r="V50" s="21"/>
      <c r="W50" s="7"/>
      <c r="X50" s="21" t="str">
        <f>IFERROR(VLOOKUP($E50&amp;W50,'[1]Measurement Conversion'!$B:$H,6,FALSE)*V50,IF(W50="g",V50,""))</f>
        <v/>
      </c>
      <c r="Y50" s="23" t="str">
        <f>IFERROR(INDEX('Item Price Summary'!$O:$O,MATCH($D50,'Item Price Summary'!$G:$G,0))*X50,"")</f>
        <v/>
      </c>
      <c r="Z50" s="97"/>
      <c r="AA50" s="98"/>
      <c r="AB50" s="97"/>
      <c r="AC50" s="98"/>
    </row>
    <row r="51" spans="1:29" x14ac:dyDescent="0.3">
      <c r="A51">
        <f t="shared" si="3"/>
        <v>10</v>
      </c>
      <c r="B51" s="94"/>
      <c r="C51" s="94"/>
      <c r="D51" s="2" t="s">
        <v>92</v>
      </c>
      <c r="E51" s="2"/>
      <c r="F51" s="21"/>
      <c r="G51" s="7"/>
      <c r="H51" s="21" t="str">
        <f>IFERROR(VLOOKUP($E51&amp;G51,'[1]Measurement Conversion'!$B:$H,6,FALSE)*F51,IF(G51="g",F51,""))</f>
        <v/>
      </c>
      <c r="I51" s="27" t="str">
        <f>IFERROR(INDEX('Item Price Summary'!$O:$O,MATCH($D51,'Item Price Summary'!$G:$G,0))*H51,"")</f>
        <v/>
      </c>
      <c r="J51" s="100"/>
      <c r="K51" s="100"/>
      <c r="L51" s="100"/>
      <c r="M51" s="100"/>
      <c r="N51" s="21"/>
      <c r="O51" s="7"/>
      <c r="P51" s="21" t="str">
        <f>IFERROR(VLOOKUP($E51&amp;O51,'[1]Measurement Conversion'!$B:$H,6,FALSE)*N51,IF(O51="g",N51,""))</f>
        <v/>
      </c>
      <c r="Q51" s="27" t="str">
        <f>IFERROR(INDEX('Item Price Summary'!$O:$O,MATCH($D51,'Item Price Summary'!$G:$G,0))*P51,"")</f>
        <v/>
      </c>
      <c r="R51" s="101"/>
      <c r="S51" s="100"/>
      <c r="T51" s="101"/>
      <c r="U51" s="100"/>
      <c r="V51" s="21"/>
      <c r="W51" s="7"/>
      <c r="X51" s="21" t="str">
        <f>IFERROR(VLOOKUP($E51&amp;W51,'[1]Measurement Conversion'!$B:$H,6,FALSE)*V51,IF(W51="g",V51,""))</f>
        <v/>
      </c>
      <c r="Y51" s="23" t="str">
        <f>IFERROR(INDEX('Item Price Summary'!$O:$O,MATCH($D51,'Item Price Summary'!$G:$G,0))*X51,"")</f>
        <v/>
      </c>
      <c r="Z51" s="97"/>
      <c r="AA51" s="98"/>
      <c r="AB51" s="97"/>
      <c r="AC51" s="98"/>
    </row>
  </sheetData>
  <autoFilter ref="A11:AC51" xr:uid="{08E9F85B-6F7B-48C6-A2DE-8F6A3BC3F63D}">
    <filterColumn colId="9" showButton="0"/>
    <filterColumn colId="11" showButton="0"/>
    <filterColumn colId="17" showButton="0"/>
    <filterColumn colId="19" showButton="0"/>
    <filterColumn colId="25" showButton="0"/>
    <filterColumn colId="27" showButton="0"/>
  </autoFilter>
  <mergeCells count="66">
    <mergeCell ref="E3:G3"/>
    <mergeCell ref="F9:M10"/>
    <mergeCell ref="N9:U10"/>
    <mergeCell ref="V9:AC10"/>
    <mergeCell ref="U22:U31"/>
    <mergeCell ref="AA22:AA31"/>
    <mergeCell ref="AC22:AC31"/>
    <mergeCell ref="AC12:AC21"/>
    <mergeCell ref="AA12:AA21"/>
    <mergeCell ref="J11:K11"/>
    <mergeCell ref="L11:M11"/>
    <mergeCell ref="T22:T31"/>
    <mergeCell ref="AB11:AC11"/>
    <mergeCell ref="AB12:AB21"/>
    <mergeCell ref="AB22:AB31"/>
    <mergeCell ref="J12:J21"/>
    <mergeCell ref="AC42:AC51"/>
    <mergeCell ref="C12:C21"/>
    <mergeCell ref="K12:K21"/>
    <mergeCell ref="M12:M21"/>
    <mergeCell ref="S12:S21"/>
    <mergeCell ref="U12:U21"/>
    <mergeCell ref="L12:L21"/>
    <mergeCell ref="R12:R21"/>
    <mergeCell ref="T12:T21"/>
    <mergeCell ref="AA32:AA41"/>
    <mergeCell ref="AC32:AC41"/>
    <mergeCell ref="U32:U41"/>
    <mergeCell ref="R32:R41"/>
    <mergeCell ref="C32:C41"/>
    <mergeCell ref="K32:K41"/>
    <mergeCell ref="M32:M41"/>
    <mergeCell ref="B42:B51"/>
    <mergeCell ref="B12:B21"/>
    <mergeCell ref="B22:B31"/>
    <mergeCell ref="B32:B41"/>
    <mergeCell ref="S32:S41"/>
    <mergeCell ref="L32:L41"/>
    <mergeCell ref="L42:L51"/>
    <mergeCell ref="R42:R51"/>
    <mergeCell ref="C22:C31"/>
    <mergeCell ref="K22:K31"/>
    <mergeCell ref="M22:M31"/>
    <mergeCell ref="S22:S31"/>
    <mergeCell ref="L22:L31"/>
    <mergeCell ref="J22:J31"/>
    <mergeCell ref="J32:J41"/>
    <mergeCell ref="J42:J51"/>
    <mergeCell ref="C42:C51"/>
    <mergeCell ref="AB32:AB41"/>
    <mergeCell ref="AB42:AB51"/>
    <mergeCell ref="T32:T41"/>
    <mergeCell ref="T42:T51"/>
    <mergeCell ref="Z32:Z41"/>
    <mergeCell ref="Z42:Z51"/>
    <mergeCell ref="U42:U51"/>
    <mergeCell ref="AA42:AA51"/>
    <mergeCell ref="K42:K51"/>
    <mergeCell ref="M42:M51"/>
    <mergeCell ref="S42:S51"/>
    <mergeCell ref="R11:S11"/>
    <mergeCell ref="T11:U11"/>
    <mergeCell ref="Z11:AA11"/>
    <mergeCell ref="Z12:Z21"/>
    <mergeCell ref="Z22:Z31"/>
    <mergeCell ref="R22:R31"/>
  </mergeCells>
  <conditionalFormatting sqref="K12:K51 M12:M51 S12:S51 U12:U51">
    <cfRule type="cellIs" dxfId="7" priority="20" operator="greaterThan">
      <formula>0.32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2DB2-215A-44CB-AB88-792B39081F64}">
  <dimension ref="A1:AC81"/>
  <sheetViews>
    <sheetView zoomScale="75" zoomScaleNormal="75" workbookViewId="0">
      <pane xSplit="5" ySplit="11" topLeftCell="F57" activePane="bottomRight" state="frozen"/>
      <selection activeCell="K45" sqref="K45"/>
      <selection pane="topRight" activeCell="K45" sqref="K45"/>
      <selection pane="bottomLeft" activeCell="K45" sqref="K45"/>
      <selection pane="bottomRight" activeCell="K32" sqref="K32:K41"/>
    </sheetView>
  </sheetViews>
  <sheetFormatPr defaultRowHeight="14.4" x14ac:dyDescent="0.3"/>
  <cols>
    <col min="2" max="4" width="35.6640625" customWidth="1"/>
    <col min="5" max="29" width="12.6640625" customWidth="1"/>
  </cols>
  <sheetData>
    <row r="1" spans="1:29" ht="18" x14ac:dyDescent="0.35">
      <c r="A1" s="3" t="e">
        <f>#REF!</f>
        <v>#REF!</v>
      </c>
      <c r="B1" s="25"/>
      <c r="C1" s="25"/>
      <c r="D1" s="25"/>
      <c r="E1" s="25"/>
    </row>
    <row r="2" spans="1:29" ht="18" x14ac:dyDescent="0.35">
      <c r="A2" s="63" t="str" cm="1">
        <f t="array" aca="1" ref="A2" ca="1">_xlfn.TEXTAFTER(CELL("filename",A1),"]")</f>
        <v>Signature COLD</v>
      </c>
    </row>
    <row r="3" spans="1:29" ht="21" customHeight="1" x14ac:dyDescent="0.3">
      <c r="E3" s="104" t="s">
        <v>25</v>
      </c>
      <c r="F3" s="105"/>
      <c r="G3" s="106"/>
      <c r="H3" s="8" t="s">
        <v>11</v>
      </c>
    </row>
    <row r="4" spans="1:29" x14ac:dyDescent="0.3">
      <c r="E4" s="5" t="s">
        <v>160</v>
      </c>
      <c r="F4" s="5" t="s">
        <v>34</v>
      </c>
      <c r="G4" s="23">
        <v>6.49</v>
      </c>
      <c r="H4" s="23">
        <f>'Item Price Summary'!O68+'Item Price Summary'!O72+'Item Price Summary'!O73</f>
        <v>0.32059123916666665</v>
      </c>
    </row>
    <row r="5" spans="1:29" x14ac:dyDescent="0.3">
      <c r="E5" s="5" t="s">
        <v>86</v>
      </c>
      <c r="F5" s="5" t="s">
        <v>35</v>
      </c>
      <c r="G5" s="23">
        <v>7.49</v>
      </c>
      <c r="H5" s="23">
        <f>'Item Price Summary'!O69+'Item Price Summary'!O72+'Item Price Summary'!O73</f>
        <v>0.39810777166666667</v>
      </c>
    </row>
    <row r="6" spans="1:29" x14ac:dyDescent="0.3">
      <c r="E6" s="5" t="s">
        <v>12</v>
      </c>
      <c r="F6" s="5" t="s">
        <v>36</v>
      </c>
      <c r="G6" s="23" t="s">
        <v>108</v>
      </c>
      <c r="H6" s="27"/>
      <c r="Q6" s="24"/>
      <c r="Y6" s="38"/>
    </row>
    <row r="7" spans="1:29" x14ac:dyDescent="0.3">
      <c r="E7" t="s">
        <v>169</v>
      </c>
    </row>
    <row r="9" spans="1:29" x14ac:dyDescent="0.3">
      <c r="F9" s="107" t="s">
        <v>161</v>
      </c>
      <c r="G9" s="107"/>
      <c r="H9" s="107"/>
      <c r="I9" s="107"/>
      <c r="J9" s="107"/>
      <c r="K9" s="107"/>
      <c r="L9" s="107"/>
      <c r="M9" s="107"/>
      <c r="N9" s="107" t="s">
        <v>162</v>
      </c>
      <c r="O9" s="107"/>
      <c r="P9" s="107"/>
      <c r="Q9" s="107"/>
      <c r="R9" s="107"/>
      <c r="S9" s="107"/>
      <c r="T9" s="107"/>
      <c r="U9" s="107"/>
      <c r="V9" s="107" t="s">
        <v>163</v>
      </c>
      <c r="W9" s="107"/>
      <c r="X9" s="107"/>
      <c r="Y9" s="107"/>
      <c r="Z9" s="107"/>
      <c r="AA9" s="107"/>
      <c r="AB9" s="107"/>
      <c r="AC9" s="107"/>
    </row>
    <row r="10" spans="1:29" x14ac:dyDescent="0.3">
      <c r="B10" t="s">
        <v>184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s="4" customFormat="1" ht="30" customHeight="1" x14ac:dyDescent="0.3">
      <c r="B11" s="19" t="s">
        <v>23</v>
      </c>
      <c r="C11" s="19" t="s">
        <v>13</v>
      </c>
      <c r="D11" s="19" t="s">
        <v>14</v>
      </c>
      <c r="E11" s="19" t="s">
        <v>85</v>
      </c>
      <c r="F11" s="19" t="s">
        <v>15</v>
      </c>
      <c r="G11" s="19" t="s">
        <v>7</v>
      </c>
      <c r="H11" s="19" t="s">
        <v>15</v>
      </c>
      <c r="I11" s="19" t="s">
        <v>24</v>
      </c>
      <c r="J11" s="108" t="s">
        <v>16</v>
      </c>
      <c r="K11" s="108"/>
      <c r="L11" s="108" t="s">
        <v>93</v>
      </c>
      <c r="M11" s="108"/>
      <c r="N11" s="19" t="s">
        <v>15</v>
      </c>
      <c r="O11" s="19" t="s">
        <v>7</v>
      </c>
      <c r="P11" s="19" t="s">
        <v>15</v>
      </c>
      <c r="Q11" s="19" t="s">
        <v>24</v>
      </c>
      <c r="R11" s="108" t="s">
        <v>16</v>
      </c>
      <c r="S11" s="108"/>
      <c r="T11" s="108" t="s">
        <v>93</v>
      </c>
      <c r="U11" s="108"/>
      <c r="V11" s="19" t="s">
        <v>15</v>
      </c>
      <c r="W11" s="19" t="s">
        <v>7</v>
      </c>
      <c r="X11" s="19" t="s">
        <v>15</v>
      </c>
      <c r="Y11" s="19" t="s">
        <v>24</v>
      </c>
      <c r="Z11" s="108" t="s">
        <v>16</v>
      </c>
      <c r="AA11" s="108"/>
      <c r="AB11" s="108" t="s">
        <v>93</v>
      </c>
      <c r="AC11" s="108"/>
    </row>
    <row r="12" spans="1:29" x14ac:dyDescent="0.3">
      <c r="A12">
        <v>1</v>
      </c>
      <c r="B12" s="94"/>
      <c r="C12" s="94" t="s">
        <v>80</v>
      </c>
      <c r="D12" s="2" t="s">
        <v>115</v>
      </c>
      <c r="E12" s="2" t="s">
        <v>67</v>
      </c>
      <c r="F12" s="43"/>
      <c r="G12" s="42"/>
      <c r="H12" s="43" t="str">
        <f>IFERROR(VLOOKUP($E12&amp;G12,'[1]Measurement Conversion'!$B:$H,6,FALSE)*F12,IF(G12="g",F12,""))</f>
        <v/>
      </c>
      <c r="I12" s="64" t="str">
        <f>IFERROR(INDEX('Item Price Summary'!$O:$O,MATCH($D12,'Item Price Summary'!$G:$G,0))*H12,"")</f>
        <v/>
      </c>
      <c r="J12" s="110">
        <f>SUM(I12:I21)</f>
        <v>0</v>
      </c>
      <c r="K12" s="111">
        <f>J12/$G$4</f>
        <v>0</v>
      </c>
      <c r="L12" s="110">
        <f>SUM(I12:I21)+$H$4</f>
        <v>0.32059123916666665</v>
      </c>
      <c r="M12" s="111">
        <f>L12/$G$4</f>
        <v>4.9397725603492551E-2</v>
      </c>
      <c r="N12" s="21">
        <v>300</v>
      </c>
      <c r="O12" s="7" t="s">
        <v>45</v>
      </c>
      <c r="P12" s="21">
        <f>IFERROR(VLOOKUP($E12&amp;O12,'[1]Measurement Conversion'!$B:$H,6,FALSE)*N12,IF(O12="g",N12,""))</f>
        <v>276</v>
      </c>
      <c r="Q12" s="23">
        <f>IFERROR(INDEX('Item Price Summary'!$O:$O,MATCH($D12,'Item Price Summary'!$G:$G,0))*P12,"")</f>
        <v>0.75278999999999996</v>
      </c>
      <c r="R12" s="97">
        <f>SUM(Q12:Q21)</f>
        <v>1.2389290909090909</v>
      </c>
      <c r="S12" s="98">
        <f>R12/$G$5</f>
        <v>0.16541109357931788</v>
      </c>
      <c r="T12" s="97">
        <f>SUM(Q12:Q21)+$H$5</f>
        <v>1.6370368625757576</v>
      </c>
      <c r="U12" s="98">
        <f>T12/$G$5</f>
        <v>0.21856299900877937</v>
      </c>
      <c r="V12" s="43"/>
      <c r="W12" s="42"/>
      <c r="X12" s="43" t="str">
        <f>IFERROR(VLOOKUP($E12&amp;W12,'[1]Measurement Conversion'!$B:$H,6,FALSE)*V12,IF(W12="g",V12,""))</f>
        <v/>
      </c>
      <c r="Y12" s="44" t="str">
        <f>IFERROR(INDEX('Item Price Summary'!$O:$O,MATCH($D12,'Item Price Summary'!$G:$G,0))*X12,"")</f>
        <v/>
      </c>
      <c r="Z12" s="112">
        <f>SUM(Y12:Y21)</f>
        <v>0</v>
      </c>
      <c r="AA12" s="111" t="e">
        <f>Z12/$G$6</f>
        <v>#VALUE!</v>
      </c>
      <c r="AB12" s="112">
        <f>SUM(Y12:Y21)+$H$6</f>
        <v>0</v>
      </c>
      <c r="AC12" s="111" t="e">
        <f>AB12/$G$6</f>
        <v>#VALUE!</v>
      </c>
    </row>
    <row r="13" spans="1:29" x14ac:dyDescent="0.3">
      <c r="A13">
        <f>A12+1</f>
        <v>2</v>
      </c>
      <c r="B13" s="94"/>
      <c r="C13" s="94"/>
      <c r="D13" s="2" t="s">
        <v>191</v>
      </c>
      <c r="E13" s="2" t="s">
        <v>72</v>
      </c>
      <c r="F13" s="43"/>
      <c r="G13" s="42"/>
      <c r="H13" s="43" t="str">
        <f>IFERROR(VLOOKUP($E13&amp;G13,'[1]Measurement Conversion'!$B:$H,6,FALSE)*F13,IF(G13="g",F13,""))</f>
        <v/>
      </c>
      <c r="I13" s="44" t="str">
        <f>IFERROR(INDEX('Item Price Summary'!$O:$O,MATCH($D13,'Item Price Summary'!$G:$G,0))*H13,"")</f>
        <v/>
      </c>
      <c r="J13" s="111"/>
      <c r="K13" s="111"/>
      <c r="L13" s="111"/>
      <c r="M13" s="111"/>
      <c r="N13" s="21">
        <v>1.5</v>
      </c>
      <c r="O13" s="7" t="s">
        <v>37</v>
      </c>
      <c r="P13" s="21">
        <f>IFERROR(VLOOKUP($E13&amp;O13,'[1]Measurement Conversion'!$B:$H,6,FALSE)*N13,IF(O13="g",N13,""))</f>
        <v>37.5</v>
      </c>
      <c r="Q13" s="23">
        <f>IFERROR(INDEX('Item Price Summary'!$O:$O,MATCH($D13,'Item Price Summary'!$G:$G,0))*P13,"")</f>
        <v>0.30843749999999998</v>
      </c>
      <c r="R13" s="97"/>
      <c r="S13" s="98"/>
      <c r="T13" s="97"/>
      <c r="U13" s="98"/>
      <c r="V13" s="43"/>
      <c r="W13" s="42"/>
      <c r="X13" s="43" t="str">
        <f>IFERROR(VLOOKUP($E13&amp;W13,'[1]Measurement Conversion'!$B:$H,6,FALSE)*V13,IF(W13="g",V13,""))</f>
        <v/>
      </c>
      <c r="Y13" s="44" t="str">
        <f>IFERROR(INDEX('Item Price Summary'!$O:$O,MATCH($D13,'Item Price Summary'!$G:$G,0))*X13,"")</f>
        <v/>
      </c>
      <c r="Z13" s="112"/>
      <c r="AA13" s="111"/>
      <c r="AB13" s="112"/>
      <c r="AC13" s="111"/>
    </row>
    <row r="14" spans="1:29" x14ac:dyDescent="0.3">
      <c r="A14">
        <f t="shared" ref="A14:A21" si="0">A13+1</f>
        <v>3</v>
      </c>
      <c r="B14" s="94"/>
      <c r="C14" s="94"/>
      <c r="D14" s="2" t="s">
        <v>27</v>
      </c>
      <c r="E14" s="2" t="s">
        <v>27</v>
      </c>
      <c r="F14" s="43"/>
      <c r="G14" s="42"/>
      <c r="H14" s="43" t="str">
        <f>IFERROR(VLOOKUP($E14&amp;G14,'[1]Measurement Conversion'!$B:$H,6,FALSE)*F14,IF(G14="g",F14,""))</f>
        <v/>
      </c>
      <c r="I14" s="44" t="str">
        <f>IFERROR(INDEX('Item Price Summary'!$O:$O,MATCH($D14,'Item Price Summary'!$G:$G,0))*H14,"")</f>
        <v/>
      </c>
      <c r="J14" s="111"/>
      <c r="K14" s="111"/>
      <c r="L14" s="111"/>
      <c r="M14" s="111"/>
      <c r="N14" s="21">
        <v>400</v>
      </c>
      <c r="O14" s="7" t="s">
        <v>26</v>
      </c>
      <c r="P14" s="21">
        <f>IFERROR(VLOOKUP($E14&amp;O14,'[1]Measurement Conversion'!$B:$H,6,FALSE)*N14,IF(O14="g",N14,""))</f>
        <v>202.88399999999999</v>
      </c>
      <c r="Q14" s="23">
        <f>IFERROR(INDEX('Item Price Summary'!$O:$O,MATCH($D14,'Item Price Summary'!$G:$G,0))*P14,"")</f>
        <v>0</v>
      </c>
      <c r="R14" s="97"/>
      <c r="S14" s="98"/>
      <c r="T14" s="97"/>
      <c r="U14" s="98"/>
      <c r="V14" s="43"/>
      <c r="W14" s="42"/>
      <c r="X14" s="43" t="str">
        <f>IFERROR(VLOOKUP($E14&amp;W14,'[1]Measurement Conversion'!$B:$H,6,FALSE)*V14,IF(W14="g",V14,""))</f>
        <v/>
      </c>
      <c r="Y14" s="44" t="str">
        <f>IFERROR(INDEX('Item Price Summary'!$O:$O,MATCH($D14,'Item Price Summary'!$G:$G,0))*X14,"")</f>
        <v/>
      </c>
      <c r="Z14" s="112"/>
      <c r="AA14" s="111"/>
      <c r="AB14" s="112"/>
      <c r="AC14" s="111"/>
    </row>
    <row r="15" spans="1:29" x14ac:dyDescent="0.3">
      <c r="A15">
        <f t="shared" si="0"/>
        <v>4</v>
      </c>
      <c r="B15" s="94"/>
      <c r="C15" s="94"/>
      <c r="D15" s="2" t="s">
        <v>130</v>
      </c>
      <c r="E15" s="2" t="s">
        <v>130</v>
      </c>
      <c r="F15" s="43"/>
      <c r="G15" s="42"/>
      <c r="H15" s="43" t="str">
        <f>IFERROR(VLOOKUP($E15&amp;G15,'[1]Measurement Conversion'!$B:$H,6,FALSE)*F15,IF(G15="g",F15,""))</f>
        <v/>
      </c>
      <c r="I15" s="44" t="str">
        <f>IFERROR(INDEX('Item Price Summary'!$O:$O,MATCH($D15,'Item Price Summary'!$G:$G,0))*H15,"")</f>
        <v/>
      </c>
      <c r="J15" s="111"/>
      <c r="K15" s="111"/>
      <c r="L15" s="111"/>
      <c r="M15" s="111"/>
      <c r="N15" s="21">
        <v>1</v>
      </c>
      <c r="O15" s="7" t="s">
        <v>109</v>
      </c>
      <c r="P15" s="21">
        <f>IFERROR(VLOOKUP($E15&amp;O15,'[1]Measurement Conversion'!$B:$H,6,FALSE)*N15,IF(O15="g",N15,""))</f>
        <v>48.57</v>
      </c>
      <c r="Q15" s="23">
        <f>IFERROR(INDEX('Item Price Summary'!$O:$O,MATCH($D15,'Item Price Summary'!$G:$G,0))*P15,"")</f>
        <v>0.10045159090909089</v>
      </c>
      <c r="R15" s="97"/>
      <c r="S15" s="98"/>
      <c r="T15" s="97"/>
      <c r="U15" s="98"/>
      <c r="V15" s="43"/>
      <c r="W15" s="42"/>
      <c r="X15" s="43" t="str">
        <f>IFERROR(VLOOKUP($E15&amp;W15,'[1]Measurement Conversion'!$B:$H,6,FALSE)*V15,IF(W15="g",V15,""))</f>
        <v/>
      </c>
      <c r="Y15" s="44" t="str">
        <f>IFERROR(INDEX('Item Price Summary'!$O:$O,MATCH($D15,'Item Price Summary'!$G:$G,0))*X15,"")</f>
        <v/>
      </c>
      <c r="Z15" s="112"/>
      <c r="AA15" s="111"/>
      <c r="AB15" s="112"/>
      <c r="AC15" s="111"/>
    </row>
    <row r="16" spans="1:29" x14ac:dyDescent="0.3">
      <c r="A16">
        <f t="shared" si="0"/>
        <v>5</v>
      </c>
      <c r="B16" s="94"/>
      <c r="C16" s="94"/>
      <c r="D16" s="2" t="s">
        <v>186</v>
      </c>
      <c r="E16" s="2" t="s">
        <v>152</v>
      </c>
      <c r="F16" s="43"/>
      <c r="G16" s="42"/>
      <c r="H16" s="43" t="str">
        <f>IFERROR(VLOOKUP($E16&amp;G16,'[1]Measurement Conversion'!$B:$H,6,FALSE)*F16,IF(G16="g",F16,""))</f>
        <v/>
      </c>
      <c r="I16" s="44" t="str">
        <f>IFERROR(INDEX('Item Price Summary'!$O:$O,MATCH($D16,'Item Price Summary'!$G:$G,0))*H16,"")</f>
        <v/>
      </c>
      <c r="J16" s="111"/>
      <c r="K16" s="111"/>
      <c r="L16" s="111"/>
      <c r="M16" s="111"/>
      <c r="N16" s="21">
        <f>1/3</f>
        <v>0.33333333333333331</v>
      </c>
      <c r="O16" s="7" t="s">
        <v>109</v>
      </c>
      <c r="P16" s="21">
        <f>IFERROR(VLOOKUP($E16&amp;O16,'[1]Measurement Conversion'!$B:$H,6,FALSE)*N16,IF(O16="g",N16,""))</f>
        <v>15</v>
      </c>
      <c r="Q16" s="23">
        <f>IFERROR(INDEX('Item Price Summary'!$O:$O,MATCH($D16,'Item Price Summary'!$G:$G,0))*P16,"")</f>
        <v>7.7249999999999999E-2</v>
      </c>
      <c r="R16" s="97"/>
      <c r="S16" s="98"/>
      <c r="T16" s="97"/>
      <c r="U16" s="98"/>
      <c r="V16" s="43"/>
      <c r="W16" s="42"/>
      <c r="X16" s="43" t="str">
        <f>IFERROR(VLOOKUP($E16&amp;W16,'[1]Measurement Conversion'!$B:$H,6,FALSE)*V16,IF(W16="g",V16,""))</f>
        <v/>
      </c>
      <c r="Y16" s="44" t="str">
        <f>IFERROR(INDEX('Item Price Summary'!$O:$O,MATCH($D16,'Item Price Summary'!$G:$G,0))*X16,"")</f>
        <v/>
      </c>
      <c r="Z16" s="112"/>
      <c r="AA16" s="111"/>
      <c r="AB16" s="112"/>
      <c r="AC16" s="111"/>
    </row>
    <row r="17" spans="1:29" x14ac:dyDescent="0.3">
      <c r="A17">
        <f t="shared" si="0"/>
        <v>6</v>
      </c>
      <c r="B17" s="94"/>
      <c r="C17" s="94"/>
      <c r="D17" s="2" t="s">
        <v>151</v>
      </c>
      <c r="E17" s="2"/>
      <c r="F17" s="43"/>
      <c r="G17" s="42"/>
      <c r="H17" s="43" t="str">
        <f>IFERROR(VLOOKUP($E17&amp;G17,'[1]Measurement Conversion'!$B:$H,6,FALSE)*F17,IF(G17="g",F17,""))</f>
        <v/>
      </c>
      <c r="I17" s="44" t="str">
        <f>IFERROR(INDEX('Item Price Summary'!$O:$O,MATCH($D17,'Item Price Summary'!$G:$G,0))*H17,"")</f>
        <v/>
      </c>
      <c r="J17" s="111"/>
      <c r="K17" s="111"/>
      <c r="L17" s="111"/>
      <c r="M17" s="111"/>
      <c r="N17" s="21"/>
      <c r="O17" s="7"/>
      <c r="P17" s="21" t="str">
        <f>IFERROR(VLOOKUP($E17&amp;O17,'[1]Measurement Conversion'!$B:$H,6,FALSE)*N17,IF(O17="g",N17,""))</f>
        <v/>
      </c>
      <c r="Q17" s="23" t="str">
        <f>IFERROR(INDEX('Item Price Summary'!$O:$O,MATCH($D17,'Item Price Summary'!$G:$G,0))*P17,"")</f>
        <v/>
      </c>
      <c r="R17" s="97"/>
      <c r="S17" s="98"/>
      <c r="T17" s="97"/>
      <c r="U17" s="98"/>
      <c r="V17" s="43"/>
      <c r="W17" s="42"/>
      <c r="X17" s="43" t="str">
        <f>IFERROR(VLOOKUP($E17&amp;W17,'[1]Measurement Conversion'!$B:$H,6,FALSE)*V17,IF(W17="g",V17,""))</f>
        <v/>
      </c>
      <c r="Y17" s="44" t="str">
        <f>IFERROR(INDEX('Item Price Summary'!$O:$O,MATCH($D17,'Item Price Summary'!$G:$G,0))*X17,"")</f>
        <v/>
      </c>
      <c r="Z17" s="112"/>
      <c r="AA17" s="111"/>
      <c r="AB17" s="112"/>
      <c r="AC17" s="111"/>
    </row>
    <row r="18" spans="1:29" x14ac:dyDescent="0.3">
      <c r="A18">
        <f t="shared" si="0"/>
        <v>7</v>
      </c>
      <c r="B18" s="94"/>
      <c r="C18" s="94"/>
      <c r="D18" s="2" t="s">
        <v>151</v>
      </c>
      <c r="E18" s="2"/>
      <c r="F18" s="43"/>
      <c r="G18" s="42"/>
      <c r="H18" s="43" t="str">
        <f>IFERROR(VLOOKUP($E18&amp;G18,'[1]Measurement Conversion'!$B:$H,6,FALSE)*F18,IF(G18="g",F18,""))</f>
        <v/>
      </c>
      <c r="I18" s="44" t="str">
        <f>IFERROR(INDEX('Item Price Summary'!$O:$O,MATCH($D18,'Item Price Summary'!$G:$G,0))*H18,"")</f>
        <v/>
      </c>
      <c r="J18" s="111"/>
      <c r="K18" s="111"/>
      <c r="L18" s="111"/>
      <c r="M18" s="111"/>
      <c r="N18" s="21"/>
      <c r="O18" s="7"/>
      <c r="P18" s="21" t="str">
        <f>IFERROR(VLOOKUP($E18&amp;O18,'[1]Measurement Conversion'!$B:$H,6,FALSE)*N18,IF(O18="g",N18,""))</f>
        <v/>
      </c>
      <c r="Q18" s="23" t="str">
        <f>IFERROR(INDEX('Item Price Summary'!$O:$O,MATCH($D18,'Item Price Summary'!$G:$G,0))*P18,"")</f>
        <v/>
      </c>
      <c r="R18" s="97"/>
      <c r="S18" s="98"/>
      <c r="T18" s="97"/>
      <c r="U18" s="98"/>
      <c r="V18" s="43"/>
      <c r="W18" s="42"/>
      <c r="X18" s="43" t="str">
        <f>IFERROR(VLOOKUP($E18&amp;W18,'[1]Measurement Conversion'!$B:$H,6,FALSE)*V18,IF(W18="g",V18,""))</f>
        <v/>
      </c>
      <c r="Y18" s="44" t="str">
        <f>IFERROR(INDEX('Item Price Summary'!$O:$O,MATCH($D18,'Item Price Summary'!$G:$G,0))*X18,"")</f>
        <v/>
      </c>
      <c r="Z18" s="112"/>
      <c r="AA18" s="111"/>
      <c r="AB18" s="112"/>
      <c r="AC18" s="111"/>
    </row>
    <row r="19" spans="1:29" x14ac:dyDescent="0.3">
      <c r="A19">
        <f t="shared" si="0"/>
        <v>8</v>
      </c>
      <c r="B19" s="94"/>
      <c r="C19" s="94"/>
      <c r="D19" s="2" t="s">
        <v>151</v>
      </c>
      <c r="E19" s="2"/>
      <c r="F19" s="43"/>
      <c r="G19" s="42"/>
      <c r="H19" s="43" t="str">
        <f>IFERROR(VLOOKUP($E19&amp;G19,'[1]Measurement Conversion'!$B:$H,6,FALSE)*F19,IF(G19="g",F19,""))</f>
        <v/>
      </c>
      <c r="I19" s="44" t="str">
        <f>IFERROR(INDEX('Item Price Summary'!$O:$O,MATCH($D19,'Item Price Summary'!$G:$G,0))*H19,"")</f>
        <v/>
      </c>
      <c r="J19" s="111"/>
      <c r="K19" s="111"/>
      <c r="L19" s="111"/>
      <c r="M19" s="111"/>
      <c r="N19" s="21"/>
      <c r="O19" s="7"/>
      <c r="P19" s="21" t="str">
        <f>IFERROR(VLOOKUP($E19&amp;O19,'[1]Measurement Conversion'!$B:$H,6,FALSE)*N19,IF(O19="g",N19,""))</f>
        <v/>
      </c>
      <c r="Q19" s="23" t="str">
        <f>IFERROR(INDEX('Item Price Summary'!$O:$O,MATCH($D19,'Item Price Summary'!$G:$G,0))*P19,"")</f>
        <v/>
      </c>
      <c r="R19" s="97"/>
      <c r="S19" s="98"/>
      <c r="T19" s="97"/>
      <c r="U19" s="98"/>
      <c r="V19" s="43"/>
      <c r="W19" s="42"/>
      <c r="X19" s="43" t="str">
        <f>IFERROR(VLOOKUP($E19&amp;W19,'[1]Measurement Conversion'!$B:$H,6,FALSE)*V19,IF(W19="g",V19,""))</f>
        <v/>
      </c>
      <c r="Y19" s="44" t="str">
        <f>IFERROR(INDEX('Item Price Summary'!$O:$O,MATCH($D19,'Item Price Summary'!$G:$G,0))*X19,"")</f>
        <v/>
      </c>
      <c r="Z19" s="112"/>
      <c r="AA19" s="111"/>
      <c r="AB19" s="112"/>
      <c r="AC19" s="111"/>
    </row>
    <row r="20" spans="1:29" x14ac:dyDescent="0.3">
      <c r="A20">
        <f t="shared" si="0"/>
        <v>9</v>
      </c>
      <c r="B20" s="94"/>
      <c r="C20" s="94"/>
      <c r="D20" s="2" t="s">
        <v>151</v>
      </c>
      <c r="E20" s="2"/>
      <c r="F20" s="43"/>
      <c r="G20" s="42"/>
      <c r="H20" s="43" t="str">
        <f>IFERROR(VLOOKUP($E20&amp;G20,'[1]Measurement Conversion'!$B:$H,6,FALSE)*F20,IF(G20="g",F20,""))</f>
        <v/>
      </c>
      <c r="I20" s="44" t="str">
        <f>IFERROR(INDEX('Item Price Summary'!$O:$O,MATCH($D20,'Item Price Summary'!$G:$G,0))*H20,"")</f>
        <v/>
      </c>
      <c r="J20" s="111"/>
      <c r="K20" s="111"/>
      <c r="L20" s="111"/>
      <c r="M20" s="111"/>
      <c r="N20" s="21"/>
      <c r="O20" s="7"/>
      <c r="P20" s="21" t="str">
        <f>IFERROR(VLOOKUP($E20&amp;O20,'[1]Measurement Conversion'!$B:$H,6,FALSE)*N20,IF(O20="g",N20,""))</f>
        <v/>
      </c>
      <c r="Q20" s="23" t="str">
        <f>IFERROR(INDEX('Item Price Summary'!$O:$O,MATCH($D20,'Item Price Summary'!$G:$G,0))*P20,"")</f>
        <v/>
      </c>
      <c r="R20" s="97"/>
      <c r="S20" s="98"/>
      <c r="T20" s="97"/>
      <c r="U20" s="98"/>
      <c r="V20" s="43"/>
      <c r="W20" s="42"/>
      <c r="X20" s="43" t="str">
        <f>IFERROR(VLOOKUP($E20&amp;W20,'[1]Measurement Conversion'!$B:$H,6,FALSE)*V20,IF(W20="g",V20,""))</f>
        <v/>
      </c>
      <c r="Y20" s="44" t="str">
        <f>IFERROR(INDEX('Item Price Summary'!$O:$O,MATCH($D20,'Item Price Summary'!$G:$G,0))*X20,"")</f>
        <v/>
      </c>
      <c r="Z20" s="112"/>
      <c r="AA20" s="111"/>
      <c r="AB20" s="112"/>
      <c r="AC20" s="111"/>
    </row>
    <row r="21" spans="1:29" x14ac:dyDescent="0.3">
      <c r="A21">
        <f t="shared" si="0"/>
        <v>10</v>
      </c>
      <c r="B21" s="94"/>
      <c r="C21" s="94"/>
      <c r="D21" s="2" t="s">
        <v>92</v>
      </c>
      <c r="E21" s="2"/>
      <c r="F21" s="43"/>
      <c r="G21" s="42"/>
      <c r="H21" s="43" t="str">
        <f>IFERROR(VLOOKUP($E21&amp;G21,'[1]Measurement Conversion'!$B:$H,6,FALSE)*F21,IF(G21="g",F21,""))</f>
        <v/>
      </c>
      <c r="I21" s="44" t="str">
        <f>IFERROR(INDEX('Item Price Summary'!$O:$O,MATCH($D21,'Item Price Summary'!$G:$G,0))*H21,"")</f>
        <v/>
      </c>
      <c r="J21" s="111"/>
      <c r="K21" s="111"/>
      <c r="L21" s="111"/>
      <c r="M21" s="111"/>
      <c r="N21" s="21"/>
      <c r="O21" s="7"/>
      <c r="P21" s="21" t="str">
        <f>IFERROR(VLOOKUP($E21&amp;O21,'[1]Measurement Conversion'!$B:$H,6,FALSE)*N21,IF(O21="g",N21,""))</f>
        <v/>
      </c>
      <c r="Q21" s="23" t="str">
        <f>IFERROR(INDEX('Item Price Summary'!$O:$O,MATCH($D21,'Item Price Summary'!$G:$G,0))*P21,"")</f>
        <v/>
      </c>
      <c r="R21" s="97"/>
      <c r="S21" s="98"/>
      <c r="T21" s="97"/>
      <c r="U21" s="98"/>
      <c r="V21" s="43"/>
      <c r="W21" s="42"/>
      <c r="X21" s="43" t="str">
        <f>IFERROR(VLOOKUP($E21&amp;W21,'[1]Measurement Conversion'!$B:$H,6,FALSE)*V21,IF(W21="g",V21,""))</f>
        <v/>
      </c>
      <c r="Y21" s="44" t="str">
        <f>IFERROR(INDEX('Item Price Summary'!$O:$O,MATCH($D21,'Item Price Summary'!$G:$G,0))*X21,"")</f>
        <v/>
      </c>
      <c r="Z21" s="112"/>
      <c r="AA21" s="111"/>
      <c r="AB21" s="112"/>
      <c r="AC21" s="111"/>
    </row>
    <row r="22" spans="1:29" x14ac:dyDescent="0.3">
      <c r="A22">
        <v>1</v>
      </c>
      <c r="B22" s="94"/>
      <c r="C22" s="94" t="s">
        <v>102</v>
      </c>
      <c r="D22" s="2" t="s">
        <v>196</v>
      </c>
      <c r="E22" s="2" t="s">
        <v>30</v>
      </c>
      <c r="F22" s="43"/>
      <c r="G22" s="42"/>
      <c r="H22" s="43" t="str">
        <f>IFERROR(VLOOKUP($E22&amp;G22,'[1]Measurement Conversion'!$B:$H,6,FALSE)*F22,IF(G22="g",F22,""))</f>
        <v/>
      </c>
      <c r="I22" s="44" t="str">
        <f>IFERROR(INDEX('Item Price Summary'!$O:$O,MATCH($D22,'Item Price Summary'!$G:$G,0))*H22,"")</f>
        <v/>
      </c>
      <c r="J22" s="110">
        <f>SUM(I22:I31)</f>
        <v>0</v>
      </c>
      <c r="K22" s="111">
        <f>J22/$G$4</f>
        <v>0</v>
      </c>
      <c r="L22" s="110">
        <f>SUM(I22:I31)+$H$4</f>
        <v>0.32059123916666665</v>
      </c>
      <c r="M22" s="111">
        <f>L22/$G$4</f>
        <v>4.9397725603492551E-2</v>
      </c>
      <c r="N22" s="21">
        <v>1</v>
      </c>
      <c r="O22" s="7" t="s">
        <v>29</v>
      </c>
      <c r="P22" s="21">
        <f>IFERROR(VLOOKUP($E22&amp;O22,'[1]Measurement Conversion'!$B:$H,6,FALSE)*N22,IF(O22="g",N22,""))</f>
        <v>1</v>
      </c>
      <c r="Q22" s="23">
        <f>IFERROR(INDEX('Item Price Summary'!$O:$O,MATCH($D22,'Item Price Summary'!$G:$G,0))*P22,"")</f>
        <v>0.51591980000000004</v>
      </c>
      <c r="R22" s="97">
        <f>SUM(Q22:Q31)</f>
        <v>2.4096205037326168</v>
      </c>
      <c r="S22" s="98">
        <f>R22/$G$5</f>
        <v>0.32171168274133732</v>
      </c>
      <c r="T22" s="97">
        <f>SUM(Q22:Q31)+$H$5</f>
        <v>2.8077282753992834</v>
      </c>
      <c r="U22" s="98">
        <f>T22/$G$5</f>
        <v>0.37486358817079884</v>
      </c>
      <c r="V22" s="43"/>
      <c r="W22" s="42"/>
      <c r="X22" s="43" t="str">
        <f>IFERROR(VLOOKUP($E22&amp;W22,'[1]Measurement Conversion'!$B:$H,6,FALSE)*V22,IF(W22="g",V22,""))</f>
        <v/>
      </c>
      <c r="Y22" s="44" t="str">
        <f>IFERROR(INDEX('Item Price Summary'!$O:$O,MATCH($D22,'Item Price Summary'!$G:$G,0))*X22,"")</f>
        <v/>
      </c>
      <c r="Z22" s="112">
        <f>SUM(Y22:Y31)</f>
        <v>0</v>
      </c>
      <c r="AA22" s="111" t="e">
        <f>Z22/$G$6</f>
        <v>#VALUE!</v>
      </c>
      <c r="AB22" s="112">
        <f>SUM(Y22:Y31)+$H$6</f>
        <v>0</v>
      </c>
      <c r="AC22" s="111" t="e">
        <f>AB22/$G$6</f>
        <v>#VALUE!</v>
      </c>
    </row>
    <row r="23" spans="1:29" x14ac:dyDescent="0.3">
      <c r="A23">
        <f>A22+1</f>
        <v>2</v>
      </c>
      <c r="B23" s="94"/>
      <c r="C23" s="94"/>
      <c r="D23" s="2" t="s">
        <v>71</v>
      </c>
      <c r="E23" s="2" t="s">
        <v>71</v>
      </c>
      <c r="F23" s="43"/>
      <c r="G23" s="42"/>
      <c r="H23" s="43" t="str">
        <f>IFERROR(VLOOKUP($E23&amp;G23,'[1]Measurement Conversion'!$B:$H,6,FALSE)*F23,IF(G23="g",F23,""))</f>
        <v/>
      </c>
      <c r="I23" s="44" t="str">
        <f>IFERROR(INDEX('Item Price Summary'!$O:$O,MATCH($D23,'Item Price Summary'!$G:$G,0))*H23,"")</f>
        <v/>
      </c>
      <c r="J23" s="111"/>
      <c r="K23" s="111"/>
      <c r="L23" s="111"/>
      <c r="M23" s="111"/>
      <c r="N23" s="21">
        <v>20</v>
      </c>
      <c r="O23" s="7" t="s">
        <v>26</v>
      </c>
      <c r="P23" s="21">
        <f>IFERROR(VLOOKUP($E23&amp;O23,'[1]Measurement Conversion'!$B:$H,6,FALSE)*N23,IF(O23="g",N23,""))</f>
        <v>32</v>
      </c>
      <c r="Q23" s="23">
        <f>IFERROR(INDEX('Item Price Summary'!$O:$O,MATCH($D23,'Item Price Summary'!$G:$G,0))*P23,"")</f>
        <v>0.112</v>
      </c>
      <c r="R23" s="97"/>
      <c r="S23" s="98"/>
      <c r="T23" s="97"/>
      <c r="U23" s="98"/>
      <c r="V23" s="43"/>
      <c r="W23" s="42"/>
      <c r="X23" s="43" t="str">
        <f>IFERROR(VLOOKUP($E23&amp;W23,'[1]Measurement Conversion'!$B:$H,6,FALSE)*V23,IF(W23="g",V23,""))</f>
        <v/>
      </c>
      <c r="Y23" s="44" t="str">
        <f>IFERROR(INDEX('Item Price Summary'!$O:$O,MATCH($D23,'Item Price Summary'!$G:$G,0))*X23,"")</f>
        <v/>
      </c>
      <c r="Z23" s="112"/>
      <c r="AA23" s="111"/>
      <c r="AB23" s="112"/>
      <c r="AC23" s="111"/>
    </row>
    <row r="24" spans="1:29" x14ac:dyDescent="0.3">
      <c r="A24">
        <f t="shared" ref="A24:A31" si="1">A23+1</f>
        <v>3</v>
      </c>
      <c r="B24" s="94"/>
      <c r="C24" s="94"/>
      <c r="D24" s="2" t="s">
        <v>227</v>
      </c>
      <c r="E24" s="2" t="s">
        <v>72</v>
      </c>
      <c r="F24" s="43"/>
      <c r="G24" s="42"/>
      <c r="H24" s="43" t="str">
        <f>IFERROR(VLOOKUP($E24&amp;G24,'[1]Measurement Conversion'!$B:$H,6,FALSE)*F24,IF(G24="g",F24,""))</f>
        <v/>
      </c>
      <c r="I24" s="44" t="str">
        <f>IFERROR(INDEX('Item Price Summary'!$O:$O,MATCH($D24,'Item Price Summary'!$G:$G,0))*H24,"")</f>
        <v/>
      </c>
      <c r="J24" s="111"/>
      <c r="K24" s="111"/>
      <c r="L24" s="111"/>
      <c r="M24" s="111"/>
      <c r="N24" s="21">
        <v>4</v>
      </c>
      <c r="O24" s="7" t="s">
        <v>37</v>
      </c>
      <c r="P24" s="21">
        <f>IFERROR(VLOOKUP($E24&amp;O24,'[1]Measurement Conversion'!$B:$H,6,FALSE)*N24,IF(O24="g",N24,""))</f>
        <v>100</v>
      </c>
      <c r="Q24" s="23">
        <f>IFERROR(INDEX('Item Price Summary'!$O:$O,MATCH($D24,'Item Price Summary'!$G:$G,0))*P24,"")</f>
        <v>0.51500000000000001</v>
      </c>
      <c r="R24" s="97"/>
      <c r="S24" s="98"/>
      <c r="T24" s="97"/>
      <c r="U24" s="98"/>
      <c r="V24" s="43"/>
      <c r="W24" s="42"/>
      <c r="X24" s="43" t="str">
        <f>IFERROR(VLOOKUP($E24&amp;W24,'[1]Measurement Conversion'!$B:$H,6,FALSE)*V24,IF(W24="g",V24,""))</f>
        <v/>
      </c>
      <c r="Y24" s="44" t="str">
        <f>IFERROR(INDEX('Item Price Summary'!$O:$O,MATCH($D24,'Item Price Summary'!$G:$G,0))*X24,"")</f>
        <v/>
      </c>
      <c r="Z24" s="112"/>
      <c r="AA24" s="111"/>
      <c r="AB24" s="112"/>
      <c r="AC24" s="111"/>
    </row>
    <row r="25" spans="1:29" x14ac:dyDescent="0.3">
      <c r="A25">
        <f t="shared" si="1"/>
        <v>4</v>
      </c>
      <c r="B25" s="94"/>
      <c r="C25" s="94"/>
      <c r="D25" s="2" t="s">
        <v>203</v>
      </c>
      <c r="E25" s="2" t="s">
        <v>75</v>
      </c>
      <c r="F25" s="43"/>
      <c r="G25" s="42"/>
      <c r="H25" s="43" t="str">
        <f>IFERROR(VLOOKUP($E25&amp;G25,'[1]Measurement Conversion'!$B:$H,6,FALSE)*F25,IF(G25="g",F25,""))</f>
        <v/>
      </c>
      <c r="I25" s="44" t="str">
        <f>IFERROR(INDEX('Item Price Summary'!$O:$O,MATCH($D25,'Item Price Summary'!$G:$G,0))*H25,"")</f>
        <v/>
      </c>
      <c r="J25" s="111"/>
      <c r="K25" s="111"/>
      <c r="L25" s="111"/>
      <c r="M25" s="111"/>
      <c r="N25" s="21">
        <v>1</v>
      </c>
      <c r="O25" s="7" t="s">
        <v>37</v>
      </c>
      <c r="P25" s="21">
        <f>IFERROR(VLOOKUP($E25&amp;O25,'[1]Measurement Conversion'!$B:$H,6,FALSE)*N25,IF(O25="g",N25,""))</f>
        <v>20</v>
      </c>
      <c r="Q25" s="23">
        <f>IFERROR(INDEX('Item Price Summary'!$O:$O,MATCH($D25,'Item Price Summary'!$G:$G,0))*P25,"")</f>
        <v>0.64622237039928299</v>
      </c>
      <c r="R25" s="97"/>
      <c r="S25" s="98"/>
      <c r="T25" s="97"/>
      <c r="U25" s="98"/>
      <c r="V25" s="43"/>
      <c r="W25" s="42"/>
      <c r="X25" s="43" t="str">
        <f>IFERROR(VLOOKUP($E25&amp;W25,'[1]Measurement Conversion'!$B:$H,6,FALSE)*V25,IF(W25="g",V25,""))</f>
        <v/>
      </c>
      <c r="Y25" s="44" t="str">
        <f>IFERROR(INDEX('Item Price Summary'!$O:$O,MATCH($D25,'Item Price Summary'!$G:$G,0))*X25,"")</f>
        <v/>
      </c>
      <c r="Z25" s="112"/>
      <c r="AA25" s="111"/>
      <c r="AB25" s="112"/>
      <c r="AC25" s="111"/>
    </row>
    <row r="26" spans="1:29" x14ac:dyDescent="0.3">
      <c r="A26">
        <f t="shared" si="1"/>
        <v>5</v>
      </c>
      <c r="B26" s="94"/>
      <c r="C26" s="94"/>
      <c r="D26" s="2" t="s">
        <v>27</v>
      </c>
      <c r="E26" s="2" t="s">
        <v>27</v>
      </c>
      <c r="F26" s="43"/>
      <c r="G26" s="42"/>
      <c r="H26" s="43" t="str">
        <f>IFERROR(VLOOKUP($E26&amp;G26,'[1]Measurement Conversion'!$B:$H,6,FALSE)*F26,IF(G26="g",F26,""))</f>
        <v/>
      </c>
      <c r="I26" s="44" t="str">
        <f>IFERROR(INDEX('Item Price Summary'!$O:$O,MATCH($D26,'Item Price Summary'!$G:$G,0))*H26,"")</f>
        <v/>
      </c>
      <c r="J26" s="111"/>
      <c r="K26" s="111"/>
      <c r="L26" s="111"/>
      <c r="M26" s="111"/>
      <c r="N26" s="21">
        <v>800</v>
      </c>
      <c r="O26" s="7" t="s">
        <v>26</v>
      </c>
      <c r="P26" s="21">
        <f>IFERROR(VLOOKUP($E26&amp;O26,'[1]Measurement Conversion'!$B:$H,6,FALSE)*N26,IF(O26="g",N26,""))</f>
        <v>405.76799999999997</v>
      </c>
      <c r="Q26" s="23">
        <f>IFERROR(INDEX('Item Price Summary'!$O:$O,MATCH($D26,'Item Price Summary'!$G:$G,0))*P26,"")</f>
        <v>0</v>
      </c>
      <c r="R26" s="97"/>
      <c r="S26" s="98"/>
      <c r="T26" s="97"/>
      <c r="U26" s="98"/>
      <c r="V26" s="43"/>
      <c r="W26" s="42"/>
      <c r="X26" s="43" t="str">
        <f>IFERROR(VLOOKUP($E26&amp;W26,'[1]Measurement Conversion'!$B:$H,6,FALSE)*V26,IF(W26="g",V26,""))</f>
        <v/>
      </c>
      <c r="Y26" s="44" t="str">
        <f>IFERROR(INDEX('Item Price Summary'!$O:$O,MATCH($D26,'Item Price Summary'!$G:$G,0))*X26,"")</f>
        <v/>
      </c>
      <c r="Z26" s="112"/>
      <c r="AA26" s="111"/>
      <c r="AB26" s="112"/>
      <c r="AC26" s="111"/>
    </row>
    <row r="27" spans="1:29" x14ac:dyDescent="0.3">
      <c r="A27">
        <f t="shared" si="1"/>
        <v>6</v>
      </c>
      <c r="B27" s="94"/>
      <c r="C27" s="94"/>
      <c r="D27" s="2" t="s">
        <v>122</v>
      </c>
      <c r="E27" s="2" t="s">
        <v>152</v>
      </c>
      <c r="F27" s="43"/>
      <c r="G27" s="42"/>
      <c r="H27" s="43" t="str">
        <f>IFERROR(VLOOKUP($E27&amp;G27,'[1]Measurement Conversion'!$B:$H,6,FALSE)*F27,IF(G27="g",F27,""))</f>
        <v/>
      </c>
      <c r="I27" s="44" t="str">
        <f>IFERROR(INDEX('Item Price Summary'!$O:$O,MATCH($D27,'Item Price Summary'!$G:$G,0))*H27,"")</f>
        <v/>
      </c>
      <c r="J27" s="111"/>
      <c r="K27" s="111"/>
      <c r="L27" s="111"/>
      <c r="M27" s="111"/>
      <c r="N27" s="21">
        <v>1</v>
      </c>
      <c r="O27" s="7" t="s">
        <v>109</v>
      </c>
      <c r="P27" s="21">
        <f>IFERROR(VLOOKUP($E27&amp;O27,'[1]Measurement Conversion'!$B:$H,6,FALSE)*N27,IF(O27="g",N27,""))</f>
        <v>45</v>
      </c>
      <c r="Q27" s="23">
        <f>IFERROR(INDEX('Item Price Summary'!$O:$O,MATCH($D27,'Item Price Summary'!$G:$G,0))*P27,"")</f>
        <v>0.18337499999999998</v>
      </c>
      <c r="R27" s="97"/>
      <c r="S27" s="98"/>
      <c r="T27" s="97"/>
      <c r="U27" s="98"/>
      <c r="V27" s="43"/>
      <c r="W27" s="42"/>
      <c r="X27" s="43" t="str">
        <f>IFERROR(VLOOKUP($E27&amp;W27,'[1]Measurement Conversion'!$B:$H,6,FALSE)*V27,IF(W27="g",V27,""))</f>
        <v/>
      </c>
      <c r="Y27" s="44" t="str">
        <f>IFERROR(INDEX('Item Price Summary'!$O:$O,MATCH($D27,'Item Price Summary'!$G:$G,0))*X27,"")</f>
        <v/>
      </c>
      <c r="Z27" s="112"/>
      <c r="AA27" s="111"/>
      <c r="AB27" s="112"/>
      <c r="AC27" s="111"/>
    </row>
    <row r="28" spans="1:29" x14ac:dyDescent="0.3">
      <c r="A28">
        <f t="shared" si="1"/>
        <v>7</v>
      </c>
      <c r="B28" s="94"/>
      <c r="C28" s="94"/>
      <c r="D28" s="2" t="s">
        <v>32</v>
      </c>
      <c r="E28" s="2" t="s">
        <v>76</v>
      </c>
      <c r="F28" s="43"/>
      <c r="G28" s="42"/>
      <c r="H28" s="43" t="str">
        <f>IFERROR(VLOOKUP($E28&amp;G28,'[1]Measurement Conversion'!$B:$H,6,FALSE)*F28,IF(G28="g",F28,""))</f>
        <v/>
      </c>
      <c r="I28" s="44" t="str">
        <f>IFERROR(INDEX('Item Price Summary'!$O:$O,MATCH($D28,'Item Price Summary'!$G:$G,0))*H28,"")</f>
        <v/>
      </c>
      <c r="J28" s="111"/>
      <c r="K28" s="111"/>
      <c r="L28" s="111"/>
      <c r="M28" s="111"/>
      <c r="N28" s="21">
        <v>2</v>
      </c>
      <c r="O28" s="7" t="s">
        <v>40</v>
      </c>
      <c r="P28" s="21">
        <f>IFERROR(VLOOKUP($E28&amp;O28,'[1]Measurement Conversion'!$B:$H,6,FALSE)*N28,IF(O28="g",N28,""))</f>
        <v>34.06</v>
      </c>
      <c r="Q28" s="23">
        <f>IFERROR(INDEX('Item Price Summary'!$O:$O,MATCH($D28,'Item Price Summary'!$G:$G,0))*P28,"")</f>
        <v>0.4371033333333334</v>
      </c>
      <c r="R28" s="97"/>
      <c r="S28" s="98"/>
      <c r="T28" s="97"/>
      <c r="U28" s="98"/>
      <c r="V28" s="43"/>
      <c r="W28" s="42"/>
      <c r="X28" s="43" t="str">
        <f>IFERROR(VLOOKUP($E28&amp;W28,'[1]Measurement Conversion'!$B:$H,6,FALSE)*V28,IF(W28="g",V28,""))</f>
        <v/>
      </c>
      <c r="Y28" s="44" t="str">
        <f>IFERROR(INDEX('Item Price Summary'!$O:$O,MATCH($D28,'Item Price Summary'!$G:$G,0))*X28,"")</f>
        <v/>
      </c>
      <c r="Z28" s="112"/>
      <c r="AA28" s="111"/>
      <c r="AB28" s="112"/>
      <c r="AC28" s="111"/>
    </row>
    <row r="29" spans="1:29" x14ac:dyDescent="0.3">
      <c r="A29">
        <f t="shared" si="1"/>
        <v>8</v>
      </c>
      <c r="B29" s="94"/>
      <c r="C29" s="94"/>
      <c r="D29" s="2" t="s">
        <v>151</v>
      </c>
      <c r="E29" s="2"/>
      <c r="F29" s="43"/>
      <c r="G29" s="42"/>
      <c r="H29" s="43" t="str">
        <f>IFERROR(VLOOKUP($E29&amp;G29,'[1]Measurement Conversion'!$B:$H,6,FALSE)*F29,IF(G29="g",F29,""))</f>
        <v/>
      </c>
      <c r="I29" s="44" t="str">
        <f>IFERROR(INDEX('Item Price Summary'!$O:$O,MATCH($D29,'Item Price Summary'!$G:$G,0))*H29,"")</f>
        <v/>
      </c>
      <c r="J29" s="111"/>
      <c r="K29" s="111"/>
      <c r="L29" s="111"/>
      <c r="M29" s="111"/>
      <c r="N29" s="21"/>
      <c r="O29" s="7"/>
      <c r="P29" s="21" t="str">
        <f>IFERROR(VLOOKUP($E29&amp;O29,'[1]Measurement Conversion'!$B:$H,6,FALSE)*N29,IF(O29="g",N29,""))</f>
        <v/>
      </c>
      <c r="Q29" s="23" t="str">
        <f>IFERROR(INDEX('Item Price Summary'!$O:$O,MATCH($D29,'Item Price Summary'!$G:$G,0))*P29,"")</f>
        <v/>
      </c>
      <c r="R29" s="97"/>
      <c r="S29" s="98"/>
      <c r="T29" s="97"/>
      <c r="U29" s="98"/>
      <c r="V29" s="43"/>
      <c r="W29" s="42"/>
      <c r="X29" s="43" t="str">
        <f>IFERROR(VLOOKUP($E29&amp;W29,'[1]Measurement Conversion'!$B:$H,6,FALSE)*V29,IF(W29="g",V29,""))</f>
        <v/>
      </c>
      <c r="Y29" s="44" t="str">
        <f>IFERROR(INDEX('Item Price Summary'!$O:$O,MATCH($D29,'Item Price Summary'!$G:$G,0))*X29,"")</f>
        <v/>
      </c>
      <c r="Z29" s="112"/>
      <c r="AA29" s="111"/>
      <c r="AB29" s="112"/>
      <c r="AC29" s="111"/>
    </row>
    <row r="30" spans="1:29" x14ac:dyDescent="0.3">
      <c r="A30">
        <f t="shared" si="1"/>
        <v>9</v>
      </c>
      <c r="B30" s="94"/>
      <c r="C30" s="94"/>
      <c r="D30" s="2" t="s">
        <v>151</v>
      </c>
      <c r="E30" s="2"/>
      <c r="F30" s="43"/>
      <c r="G30" s="42"/>
      <c r="H30" s="43" t="str">
        <f>IFERROR(VLOOKUP($E30&amp;G30,'[1]Measurement Conversion'!$B:$H,6,FALSE)*F30,IF(G30="g",F30,""))</f>
        <v/>
      </c>
      <c r="I30" s="44" t="str">
        <f>IFERROR(INDEX('Item Price Summary'!$O:$O,MATCH($D30,'Item Price Summary'!$G:$G,0))*H30,"")</f>
        <v/>
      </c>
      <c r="J30" s="111"/>
      <c r="K30" s="111"/>
      <c r="L30" s="111"/>
      <c r="M30" s="111"/>
      <c r="N30" s="21"/>
      <c r="O30" s="7"/>
      <c r="P30" s="21" t="str">
        <f>IFERROR(VLOOKUP($E30&amp;O30,'[1]Measurement Conversion'!$B:$H,6,FALSE)*N30,IF(O30="g",N30,""))</f>
        <v/>
      </c>
      <c r="Q30" s="23" t="str">
        <f>IFERROR(INDEX('Item Price Summary'!$O:$O,MATCH($D30,'Item Price Summary'!$G:$G,0))*P30,"")</f>
        <v/>
      </c>
      <c r="R30" s="97"/>
      <c r="S30" s="98"/>
      <c r="T30" s="97"/>
      <c r="U30" s="98"/>
      <c r="V30" s="43"/>
      <c r="W30" s="42"/>
      <c r="X30" s="43" t="str">
        <f>IFERROR(VLOOKUP($E30&amp;W30,'[1]Measurement Conversion'!$B:$H,6,FALSE)*V30,IF(W30="g",V30,""))</f>
        <v/>
      </c>
      <c r="Y30" s="44" t="str">
        <f>IFERROR(INDEX('Item Price Summary'!$O:$O,MATCH($D30,'Item Price Summary'!$G:$G,0))*X30,"")</f>
        <v/>
      </c>
      <c r="Z30" s="112"/>
      <c r="AA30" s="111"/>
      <c r="AB30" s="112"/>
      <c r="AC30" s="111"/>
    </row>
    <row r="31" spans="1:29" x14ac:dyDescent="0.3">
      <c r="A31">
        <f t="shared" si="1"/>
        <v>10</v>
      </c>
      <c r="B31" s="94"/>
      <c r="C31" s="94"/>
      <c r="D31" s="2" t="s">
        <v>92</v>
      </c>
      <c r="E31" s="2"/>
      <c r="F31" s="43"/>
      <c r="G31" s="42"/>
      <c r="H31" s="43" t="str">
        <f>IFERROR(VLOOKUP($E31&amp;G31,'[1]Measurement Conversion'!$B:$H,6,FALSE)*F31,IF(G31="g",F31,""))</f>
        <v/>
      </c>
      <c r="I31" s="44" t="str">
        <f>IFERROR(INDEX('Item Price Summary'!$O:$O,MATCH($D31,'Item Price Summary'!$G:$G,0))*H31,"")</f>
        <v/>
      </c>
      <c r="J31" s="111"/>
      <c r="K31" s="111"/>
      <c r="L31" s="111"/>
      <c r="M31" s="111"/>
      <c r="N31" s="21"/>
      <c r="O31" s="7"/>
      <c r="P31" s="21" t="str">
        <f>IFERROR(VLOOKUP($E31&amp;O31,'[1]Measurement Conversion'!$B:$H,6,FALSE)*N31,IF(O31="g",N31,""))</f>
        <v/>
      </c>
      <c r="Q31" s="23" t="str">
        <f>IFERROR(INDEX('Item Price Summary'!$O:$O,MATCH($D31,'Item Price Summary'!$G:$G,0))*P31,"")</f>
        <v/>
      </c>
      <c r="R31" s="97"/>
      <c r="S31" s="98"/>
      <c r="T31" s="97"/>
      <c r="U31" s="98"/>
      <c r="V31" s="43"/>
      <c r="W31" s="42"/>
      <c r="X31" s="43" t="str">
        <f>IFERROR(VLOOKUP($E31&amp;W31,'[1]Measurement Conversion'!$B:$H,6,FALSE)*V31,IF(W31="g",V31,""))</f>
        <v/>
      </c>
      <c r="Y31" s="44" t="str">
        <f>IFERROR(INDEX('Item Price Summary'!$O:$O,MATCH($D31,'Item Price Summary'!$G:$G,0))*X31,"")</f>
        <v/>
      </c>
      <c r="Z31" s="112"/>
      <c r="AA31" s="111"/>
      <c r="AB31" s="112"/>
      <c r="AC31" s="111"/>
    </row>
    <row r="32" spans="1:29" x14ac:dyDescent="0.3">
      <c r="A32">
        <v>1</v>
      </c>
      <c r="B32" s="94"/>
      <c r="C32" s="94" t="s">
        <v>242</v>
      </c>
      <c r="D32" s="2" t="s">
        <v>52</v>
      </c>
      <c r="E32" s="2" t="s">
        <v>74</v>
      </c>
      <c r="F32" s="43"/>
      <c r="G32" s="42"/>
      <c r="H32" s="43" t="str">
        <f>IFERROR(VLOOKUP($E32&amp;G32,'[1]Measurement Conversion'!$B:$H,6,FALSE)*F32,IF(G32="g",F32,""))</f>
        <v/>
      </c>
      <c r="I32" s="44" t="str">
        <f>IFERROR(INDEX('Item Price Summary'!$O:$O,MATCH($D32,'Item Price Summary'!$G:$G,0))*H32,"")</f>
        <v/>
      </c>
      <c r="J32" s="110">
        <f>SUM(I32:I41)</f>
        <v>0</v>
      </c>
      <c r="K32" s="111">
        <f>J32/$G$4</f>
        <v>0</v>
      </c>
      <c r="L32" s="110">
        <f>SUM(I32:I41)+$H$4</f>
        <v>0.32059123916666665</v>
      </c>
      <c r="M32" s="111">
        <f>L32/$G$4</f>
        <v>4.9397725603492551E-2</v>
      </c>
      <c r="N32" s="21">
        <v>200</v>
      </c>
      <c r="O32" s="7" t="s">
        <v>45</v>
      </c>
      <c r="P32" s="21">
        <f>IFERROR(VLOOKUP($E32&amp;O32,'[1]Measurement Conversion'!$B:$H,6,FALSE)*N32,IF(O32="g",N32,""))</f>
        <v>200</v>
      </c>
      <c r="Q32" s="23">
        <f>IFERROR(INDEX('Item Price Summary'!$O:$O,MATCH($D32,'Item Price Summary'!$G:$G,0))*P32,"")</f>
        <v>0</v>
      </c>
      <c r="R32" s="97">
        <f>SUM(Q32:Q41)</f>
        <v>1.3758116666666669</v>
      </c>
      <c r="S32" s="98">
        <f>R32/$G$5</f>
        <v>0.18368647085002227</v>
      </c>
      <c r="T32" s="97">
        <f>SUM(Q32:Q41)+$H$5</f>
        <v>1.7739194383333334</v>
      </c>
      <c r="U32" s="98">
        <f>T32/$G$5</f>
        <v>0.23683837627948376</v>
      </c>
      <c r="V32" s="43"/>
      <c r="W32" s="42"/>
      <c r="X32" s="43" t="str">
        <f>IFERROR(VLOOKUP($E32&amp;W32,'[1]Measurement Conversion'!$B:$H,6,FALSE)*V32,IF(W32="g",V32,""))</f>
        <v/>
      </c>
      <c r="Y32" s="44" t="str">
        <f>IFERROR(INDEX('Item Price Summary'!$O:$O,MATCH($D32,'Item Price Summary'!$G:$G,0))*X32,"")</f>
        <v/>
      </c>
      <c r="Z32" s="112">
        <f>SUM(Y32:Y41)</f>
        <v>0</v>
      </c>
      <c r="AA32" s="111" t="e">
        <f>Z32/$G$6</f>
        <v>#VALUE!</v>
      </c>
      <c r="AB32" s="112">
        <f>SUM(Y32:Y41)+$H$6</f>
        <v>0</v>
      </c>
      <c r="AC32" s="111" t="e">
        <f>AB32/$G$6</f>
        <v>#VALUE!</v>
      </c>
    </row>
    <row r="33" spans="1:29" x14ac:dyDescent="0.3">
      <c r="A33">
        <f>A32+1</f>
        <v>2</v>
      </c>
      <c r="B33" s="94"/>
      <c r="C33" s="94"/>
      <c r="D33" s="2" t="s">
        <v>71</v>
      </c>
      <c r="E33" s="2" t="s">
        <v>71</v>
      </c>
      <c r="F33" s="43"/>
      <c r="G33" s="42"/>
      <c r="H33" s="43" t="str">
        <f>IFERROR(VLOOKUP($E33&amp;G33,'[1]Measurement Conversion'!$B:$H,6,FALSE)*F33,IF(G33="g",F33,""))</f>
        <v/>
      </c>
      <c r="I33" s="44" t="str">
        <f>IFERROR(INDEX('Item Price Summary'!$O:$O,MATCH($D33,'Item Price Summary'!$G:$G,0))*H33,"")</f>
        <v/>
      </c>
      <c r="J33" s="111"/>
      <c r="K33" s="111"/>
      <c r="L33" s="111"/>
      <c r="M33" s="111"/>
      <c r="N33" s="21">
        <v>20</v>
      </c>
      <c r="O33" s="7" t="s">
        <v>26</v>
      </c>
      <c r="P33" s="21">
        <f>IFERROR(VLOOKUP($E33&amp;O33,'[1]Measurement Conversion'!$B:$H,6,FALSE)*N33,IF(O33="g",N33,""))</f>
        <v>32</v>
      </c>
      <c r="Q33" s="23">
        <f>IFERROR(INDEX('Item Price Summary'!$O:$O,MATCH($D33,'Item Price Summary'!$G:$G,0))*P33,"")</f>
        <v>0.112</v>
      </c>
      <c r="R33" s="97"/>
      <c r="S33" s="98"/>
      <c r="T33" s="97"/>
      <c r="U33" s="98"/>
      <c r="V33" s="43"/>
      <c r="W33" s="42"/>
      <c r="X33" s="43" t="str">
        <f>IFERROR(VLOOKUP($E33&amp;W33,'[1]Measurement Conversion'!$B:$H,6,FALSE)*V33,IF(W33="g",V33,""))</f>
        <v/>
      </c>
      <c r="Y33" s="44" t="str">
        <f>IFERROR(INDEX('Item Price Summary'!$O:$O,MATCH($D33,'Item Price Summary'!$G:$G,0))*X33,"")</f>
        <v/>
      </c>
      <c r="Z33" s="112"/>
      <c r="AA33" s="111"/>
      <c r="AB33" s="112"/>
      <c r="AC33" s="111"/>
    </row>
    <row r="34" spans="1:29" x14ac:dyDescent="0.3">
      <c r="A34">
        <f t="shared" ref="A34:A41" si="2">A33+1</f>
        <v>3</v>
      </c>
      <c r="B34" s="94"/>
      <c r="C34" s="94"/>
      <c r="D34" s="2" t="s">
        <v>240</v>
      </c>
      <c r="E34" s="22" t="s">
        <v>228</v>
      </c>
      <c r="F34" s="43"/>
      <c r="G34" s="42"/>
      <c r="H34" s="43" t="str">
        <f>IFERROR(VLOOKUP($E34&amp;G34,'[1]Measurement Conversion'!$B:$H,6,FALSE)*F34,IF(G34="g",F34,""))</f>
        <v/>
      </c>
      <c r="I34" s="44" t="str">
        <f>IFERROR(INDEX('Item Price Summary'!$O:$O,MATCH($D34,'Item Price Summary'!$G:$G,0))*H34,"")</f>
        <v/>
      </c>
      <c r="J34" s="111"/>
      <c r="K34" s="111"/>
      <c r="L34" s="111"/>
      <c r="M34" s="111"/>
      <c r="N34" s="21">
        <v>4</v>
      </c>
      <c r="O34" s="7" t="s">
        <v>37</v>
      </c>
      <c r="P34" s="21">
        <f>IFERROR(VLOOKUP($E34&amp;O34,'[1]Measurement Conversion'!$B:$H,6,FALSE)*N34,IF(O34="g",N34,""))</f>
        <v>100</v>
      </c>
      <c r="Q34" s="23">
        <f>IFERROR(INDEX('Item Price Summary'!$O:$O,MATCH($D34,'Item Price Summary'!$G:$G,0))*P34,"")</f>
        <v>0.51500000000000001</v>
      </c>
      <c r="R34" s="97"/>
      <c r="S34" s="98"/>
      <c r="T34" s="97"/>
      <c r="U34" s="98"/>
      <c r="V34" s="43"/>
      <c r="W34" s="42"/>
      <c r="X34" s="43" t="str">
        <f>IFERROR(VLOOKUP($E34&amp;W34,'[1]Measurement Conversion'!$B:$H,6,FALSE)*V34,IF(W34="g",V34,""))</f>
        <v/>
      </c>
      <c r="Y34" s="44" t="str">
        <f>IFERROR(INDEX('Item Price Summary'!$O:$O,MATCH($D34,'Item Price Summary'!$G:$G,0))*X34,"")</f>
        <v/>
      </c>
      <c r="Z34" s="112"/>
      <c r="AA34" s="111"/>
      <c r="AB34" s="112"/>
      <c r="AC34" s="111"/>
    </row>
    <row r="35" spans="1:29" x14ac:dyDescent="0.3">
      <c r="A35">
        <f t="shared" si="2"/>
        <v>4</v>
      </c>
      <c r="B35" s="94"/>
      <c r="C35" s="94"/>
      <c r="D35" s="2" t="s">
        <v>122</v>
      </c>
      <c r="E35" s="2" t="s">
        <v>152</v>
      </c>
      <c r="F35" s="43"/>
      <c r="G35" s="42"/>
      <c r="H35" s="43" t="str">
        <f>IFERROR(VLOOKUP($E35&amp;G35,'[1]Measurement Conversion'!$B:$H,6,FALSE)*F35,IF(G35="g",F35,""))</f>
        <v/>
      </c>
      <c r="I35" s="44" t="str">
        <f>IFERROR(INDEX('Item Price Summary'!$O:$O,MATCH($D35,'Item Price Summary'!$G:$G,0))*H35,"")</f>
        <v/>
      </c>
      <c r="J35" s="111"/>
      <c r="K35" s="111"/>
      <c r="L35" s="111"/>
      <c r="M35" s="111"/>
      <c r="N35" s="21">
        <v>1</v>
      </c>
      <c r="O35" s="7" t="s">
        <v>109</v>
      </c>
      <c r="P35" s="21">
        <f>IFERROR(VLOOKUP($E35&amp;O35,'[1]Measurement Conversion'!$B:$H,6,FALSE)*N35,IF(O35="g",N35,""))</f>
        <v>45</v>
      </c>
      <c r="Q35" s="23">
        <f>IFERROR(INDEX('Item Price Summary'!$O:$O,MATCH($D35,'Item Price Summary'!$G:$G,0))*P35,"")</f>
        <v>0.18337499999999998</v>
      </c>
      <c r="R35" s="97"/>
      <c r="S35" s="98"/>
      <c r="T35" s="97"/>
      <c r="U35" s="98"/>
      <c r="V35" s="43"/>
      <c r="W35" s="42"/>
      <c r="X35" s="43" t="str">
        <f>IFERROR(VLOOKUP($E35&amp;W35,'[1]Measurement Conversion'!$B:$H,6,FALSE)*V35,IF(W35="g",V35,""))</f>
        <v/>
      </c>
      <c r="Y35" s="44" t="str">
        <f>IFERROR(INDEX('Item Price Summary'!$O:$O,MATCH($D35,'Item Price Summary'!$G:$G,0))*X35,"")</f>
        <v/>
      </c>
      <c r="Z35" s="112"/>
      <c r="AA35" s="111"/>
      <c r="AB35" s="112"/>
      <c r="AC35" s="111"/>
    </row>
    <row r="36" spans="1:29" x14ac:dyDescent="0.3">
      <c r="A36">
        <f t="shared" si="2"/>
        <v>5</v>
      </c>
      <c r="B36" s="94"/>
      <c r="C36" s="94"/>
      <c r="D36" s="2" t="s">
        <v>32</v>
      </c>
      <c r="E36" s="2" t="s">
        <v>76</v>
      </c>
      <c r="F36" s="43"/>
      <c r="G36" s="42"/>
      <c r="H36" s="43" t="str">
        <f>IFERROR(VLOOKUP($E36&amp;G36,'[1]Measurement Conversion'!$B:$H,6,FALSE)*F36,IF(G36="g",F36,""))</f>
        <v/>
      </c>
      <c r="I36" s="44" t="str">
        <f>IFERROR(INDEX('Item Price Summary'!$O:$O,MATCH($D36,'Item Price Summary'!$G:$G,0))*H36,"")</f>
        <v/>
      </c>
      <c r="J36" s="111"/>
      <c r="K36" s="111"/>
      <c r="L36" s="111"/>
      <c r="M36" s="111"/>
      <c r="N36" s="21">
        <v>2</v>
      </c>
      <c r="O36" s="7" t="s">
        <v>40</v>
      </c>
      <c r="P36" s="21">
        <f>IFERROR(VLOOKUP($E36&amp;O36,'[1]Measurement Conversion'!$B:$H,6,FALSE)*N36,IF(O36="g",N36,""))</f>
        <v>34.06</v>
      </c>
      <c r="Q36" s="23">
        <f>IFERROR(INDEX('Item Price Summary'!$O:$O,MATCH($D36,'Item Price Summary'!$G:$G,0))*P36,"")</f>
        <v>0.4371033333333334</v>
      </c>
      <c r="R36" s="97"/>
      <c r="S36" s="98"/>
      <c r="T36" s="97"/>
      <c r="U36" s="98"/>
      <c r="V36" s="43"/>
      <c r="W36" s="42"/>
      <c r="X36" s="43" t="str">
        <f>IFERROR(VLOOKUP($E36&amp;W36,'[1]Measurement Conversion'!$B:$H,6,FALSE)*V36,IF(W36="g",V36,""))</f>
        <v/>
      </c>
      <c r="Y36" s="44" t="str">
        <f>IFERROR(INDEX('Item Price Summary'!$O:$O,MATCH($D36,'Item Price Summary'!$G:$G,0))*X36,"")</f>
        <v/>
      </c>
      <c r="Z36" s="112"/>
      <c r="AA36" s="111"/>
      <c r="AB36" s="112"/>
      <c r="AC36" s="111"/>
    </row>
    <row r="37" spans="1:29" x14ac:dyDescent="0.3">
      <c r="A37">
        <f t="shared" si="2"/>
        <v>6</v>
      </c>
      <c r="B37" s="94"/>
      <c r="C37" s="94"/>
      <c r="D37" s="2" t="s">
        <v>32</v>
      </c>
      <c r="E37" s="2" t="s">
        <v>78</v>
      </c>
      <c r="F37" s="43"/>
      <c r="G37" s="42"/>
      <c r="H37" s="43" t="str">
        <f>IFERROR(VLOOKUP($E37&amp;G37,'[1]Measurement Conversion'!$B:$H,6,FALSE)*F37,IF(G37="g",F37,""))</f>
        <v/>
      </c>
      <c r="I37" s="44" t="str">
        <f>IFERROR(INDEX('Item Price Summary'!$O:$O,MATCH($D37,'Item Price Summary'!$G:$G,0))*H37,"")</f>
        <v/>
      </c>
      <c r="J37" s="111"/>
      <c r="K37" s="111"/>
      <c r="L37" s="111"/>
      <c r="M37" s="111"/>
      <c r="N37" s="21">
        <v>2</v>
      </c>
      <c r="O37" s="7" t="s">
        <v>43</v>
      </c>
      <c r="P37" s="21">
        <f>IFERROR(VLOOKUP($E37&amp;O37,'[1]Measurement Conversion'!$B:$H,6,FALSE)*N37,IF(O37="g",N37,""))</f>
        <v>10</v>
      </c>
      <c r="Q37" s="23">
        <f>IFERROR(INDEX('Item Price Summary'!$O:$O,MATCH($D37,'Item Price Summary'!$G:$G,0))*P37,"")</f>
        <v>0.12833333333333333</v>
      </c>
      <c r="R37" s="97"/>
      <c r="S37" s="98"/>
      <c r="T37" s="97"/>
      <c r="U37" s="98"/>
      <c r="V37" s="43"/>
      <c r="W37" s="42"/>
      <c r="X37" s="43" t="str">
        <f>IFERROR(VLOOKUP($E37&amp;W37,'[1]Measurement Conversion'!$B:$H,6,FALSE)*V37,IF(W37="g",V37,""))</f>
        <v/>
      </c>
      <c r="Y37" s="44" t="str">
        <f>IFERROR(INDEX('Item Price Summary'!$O:$O,MATCH($D37,'Item Price Summary'!$G:$G,0))*X37,"")</f>
        <v/>
      </c>
      <c r="Z37" s="112"/>
      <c r="AA37" s="111"/>
      <c r="AB37" s="112"/>
      <c r="AC37" s="111"/>
    </row>
    <row r="38" spans="1:29" x14ac:dyDescent="0.3">
      <c r="A38">
        <f t="shared" si="2"/>
        <v>7</v>
      </c>
      <c r="B38" s="94"/>
      <c r="C38" s="94"/>
      <c r="D38" s="2" t="s">
        <v>27</v>
      </c>
      <c r="E38" s="2" t="s">
        <v>27</v>
      </c>
      <c r="F38" s="43"/>
      <c r="G38" s="42"/>
      <c r="H38" s="43" t="str">
        <f>IFERROR(VLOOKUP($E38&amp;G38,'[1]Measurement Conversion'!$B:$H,6,FALSE)*F38,IF(G38="g",F38,""))</f>
        <v/>
      </c>
      <c r="I38" s="44" t="str">
        <f>IFERROR(INDEX('Item Price Summary'!$O:$O,MATCH($D38,'Item Price Summary'!$G:$G,0))*H38,"")</f>
        <v/>
      </c>
      <c r="J38" s="111"/>
      <c r="K38" s="111"/>
      <c r="L38" s="111"/>
      <c r="M38" s="111"/>
      <c r="N38" s="21">
        <v>700</v>
      </c>
      <c r="O38" s="7" t="s">
        <v>26</v>
      </c>
      <c r="P38" s="21">
        <f>IFERROR(VLOOKUP($E38&amp;O38,'[1]Measurement Conversion'!$B:$H,6,FALSE)*N38,IF(O38="g",N38,""))</f>
        <v>355.04699999999997</v>
      </c>
      <c r="Q38" s="23">
        <f>IFERROR(INDEX('Item Price Summary'!$O:$O,MATCH($D38,'Item Price Summary'!$G:$G,0))*P38,"")</f>
        <v>0</v>
      </c>
      <c r="R38" s="97"/>
      <c r="S38" s="98"/>
      <c r="T38" s="97"/>
      <c r="U38" s="98"/>
      <c r="V38" s="43"/>
      <c r="W38" s="42"/>
      <c r="X38" s="43" t="str">
        <f>IFERROR(VLOOKUP($E38&amp;W38,'[1]Measurement Conversion'!$B:$H,6,FALSE)*V38,IF(W38="g",V38,""))</f>
        <v/>
      </c>
      <c r="Y38" s="44" t="str">
        <f>IFERROR(INDEX('Item Price Summary'!$O:$O,MATCH($D38,'Item Price Summary'!$G:$G,0))*X38,"")</f>
        <v/>
      </c>
      <c r="Z38" s="112"/>
      <c r="AA38" s="111"/>
      <c r="AB38" s="112"/>
      <c r="AC38" s="111"/>
    </row>
    <row r="39" spans="1:29" x14ac:dyDescent="0.3">
      <c r="A39">
        <f t="shared" si="2"/>
        <v>8</v>
      </c>
      <c r="B39" s="94"/>
      <c r="C39" s="94"/>
      <c r="D39" s="2" t="s">
        <v>151</v>
      </c>
      <c r="E39" s="2"/>
      <c r="F39" s="43"/>
      <c r="G39" s="42"/>
      <c r="H39" s="43" t="str">
        <f>IFERROR(VLOOKUP($E39&amp;G39,'[1]Measurement Conversion'!$B:$H,6,FALSE)*F39,IF(G39="g",F39,""))</f>
        <v/>
      </c>
      <c r="I39" s="44" t="str">
        <f>IFERROR(INDEX('Item Price Summary'!$O:$O,MATCH($D39,'Item Price Summary'!$G:$G,0))*H39,"")</f>
        <v/>
      </c>
      <c r="J39" s="111"/>
      <c r="K39" s="111"/>
      <c r="L39" s="111"/>
      <c r="M39" s="111"/>
      <c r="N39" s="21"/>
      <c r="O39" s="7"/>
      <c r="P39" s="21" t="str">
        <f>IFERROR(VLOOKUP($E39&amp;O39,'[1]Measurement Conversion'!$B:$H,6,FALSE)*N39,IF(O39="g",N39,""))</f>
        <v/>
      </c>
      <c r="Q39" s="23" t="str">
        <f>IFERROR(INDEX('Item Price Summary'!$O:$O,MATCH($D39,'Item Price Summary'!$G:$G,0))*P39,"")</f>
        <v/>
      </c>
      <c r="R39" s="97"/>
      <c r="S39" s="98"/>
      <c r="T39" s="97"/>
      <c r="U39" s="98"/>
      <c r="V39" s="43"/>
      <c r="W39" s="42"/>
      <c r="X39" s="43" t="str">
        <f>IFERROR(VLOOKUP($E39&amp;W39,'[1]Measurement Conversion'!$B:$H,6,FALSE)*V39,IF(W39="g",V39,""))</f>
        <v/>
      </c>
      <c r="Y39" s="44" t="str">
        <f>IFERROR(INDEX('Item Price Summary'!$O:$O,MATCH($D39,'Item Price Summary'!$G:$G,0))*X39,"")</f>
        <v/>
      </c>
      <c r="Z39" s="112"/>
      <c r="AA39" s="111"/>
      <c r="AB39" s="112"/>
      <c r="AC39" s="111"/>
    </row>
    <row r="40" spans="1:29" x14ac:dyDescent="0.3">
      <c r="A40">
        <f t="shared" si="2"/>
        <v>9</v>
      </c>
      <c r="B40" s="94"/>
      <c r="C40" s="94"/>
      <c r="D40" s="2" t="s">
        <v>151</v>
      </c>
      <c r="E40" s="2"/>
      <c r="F40" s="43"/>
      <c r="G40" s="42"/>
      <c r="H40" s="43" t="str">
        <f>IFERROR(VLOOKUP($E40&amp;G40,'[1]Measurement Conversion'!$B:$H,6,FALSE)*F40,IF(G40="g",F40,""))</f>
        <v/>
      </c>
      <c r="I40" s="44" t="str">
        <f>IFERROR(INDEX('Item Price Summary'!$O:$O,MATCH($D40,'Item Price Summary'!$G:$G,0))*H40,"")</f>
        <v/>
      </c>
      <c r="J40" s="111"/>
      <c r="K40" s="111"/>
      <c r="L40" s="111"/>
      <c r="M40" s="111"/>
      <c r="N40" s="21"/>
      <c r="O40" s="7"/>
      <c r="P40" s="21" t="str">
        <f>IFERROR(VLOOKUP($E40&amp;O40,'[1]Measurement Conversion'!$B:$H,6,FALSE)*N40,IF(O40="g",N40,""))</f>
        <v/>
      </c>
      <c r="Q40" s="23" t="str">
        <f>IFERROR(INDEX('Item Price Summary'!$O:$O,MATCH($D40,'Item Price Summary'!$G:$G,0))*P40,"")</f>
        <v/>
      </c>
      <c r="R40" s="97"/>
      <c r="S40" s="98"/>
      <c r="T40" s="97"/>
      <c r="U40" s="98"/>
      <c r="V40" s="43"/>
      <c r="W40" s="42"/>
      <c r="X40" s="43" t="str">
        <f>IFERROR(VLOOKUP($E40&amp;W40,'[1]Measurement Conversion'!$B:$H,6,FALSE)*V40,IF(W40="g",V40,""))</f>
        <v/>
      </c>
      <c r="Y40" s="44" t="str">
        <f>IFERROR(INDEX('Item Price Summary'!$O:$O,MATCH($D40,'Item Price Summary'!$G:$G,0))*X40,"")</f>
        <v/>
      </c>
      <c r="Z40" s="112"/>
      <c r="AA40" s="111"/>
      <c r="AB40" s="112"/>
      <c r="AC40" s="111"/>
    </row>
    <row r="41" spans="1:29" x14ac:dyDescent="0.3">
      <c r="A41">
        <f t="shared" si="2"/>
        <v>10</v>
      </c>
      <c r="B41" s="94"/>
      <c r="C41" s="94"/>
      <c r="D41" s="2" t="s">
        <v>92</v>
      </c>
      <c r="E41" s="2"/>
      <c r="F41" s="43"/>
      <c r="G41" s="42"/>
      <c r="H41" s="43" t="str">
        <f>IFERROR(VLOOKUP($E41&amp;G41,'[1]Measurement Conversion'!$B:$H,6,FALSE)*F41,IF(G41="g",F41,""))</f>
        <v/>
      </c>
      <c r="I41" s="44" t="str">
        <f>IFERROR(INDEX('Item Price Summary'!$O:$O,MATCH($D41,'Item Price Summary'!$G:$G,0))*H41,"")</f>
        <v/>
      </c>
      <c r="J41" s="111"/>
      <c r="K41" s="111"/>
      <c r="L41" s="111"/>
      <c r="M41" s="111"/>
      <c r="N41" s="21"/>
      <c r="O41" s="7"/>
      <c r="P41" s="21" t="str">
        <f>IFERROR(VLOOKUP($E41&amp;O41,'[1]Measurement Conversion'!$B:$H,6,FALSE)*N41,IF(O41="g",N41,""))</f>
        <v/>
      </c>
      <c r="Q41" s="23" t="str">
        <f>IFERROR(INDEX('Item Price Summary'!$O:$O,MATCH($D41,'Item Price Summary'!$G:$G,0))*P41,"")</f>
        <v/>
      </c>
      <c r="R41" s="97"/>
      <c r="S41" s="98"/>
      <c r="T41" s="97"/>
      <c r="U41" s="98"/>
      <c r="V41" s="43"/>
      <c r="W41" s="42"/>
      <c r="X41" s="43" t="str">
        <f>IFERROR(VLOOKUP($E41&amp;W41,'[1]Measurement Conversion'!$B:$H,6,FALSE)*V41,IF(W41="g",V41,""))</f>
        <v/>
      </c>
      <c r="Y41" s="44" t="str">
        <f>IFERROR(INDEX('Item Price Summary'!$O:$O,MATCH($D41,'Item Price Summary'!$G:$G,0))*X41,"")</f>
        <v/>
      </c>
      <c r="Z41" s="112"/>
      <c r="AA41" s="111"/>
      <c r="AB41" s="112"/>
      <c r="AC41" s="111"/>
    </row>
    <row r="42" spans="1:29" x14ac:dyDescent="0.3">
      <c r="A42">
        <v>1</v>
      </c>
      <c r="B42" s="94"/>
      <c r="C42" s="95" t="s">
        <v>159</v>
      </c>
      <c r="D42" s="2" t="s">
        <v>196</v>
      </c>
      <c r="E42" s="2" t="s">
        <v>30</v>
      </c>
      <c r="F42" s="43">
        <v>1</v>
      </c>
      <c r="G42" s="42" t="s">
        <v>29</v>
      </c>
      <c r="H42" s="43">
        <f>IFERROR(VLOOKUP($E42&amp;G42,'[1]Measurement Conversion'!$B:$H,6,FALSE)*F42,IF(G42="g",F42,""))</f>
        <v>1</v>
      </c>
      <c r="I42" s="44">
        <f>IFERROR(INDEX('Item Price Summary'!$O:$O,MATCH($D42,'Item Price Summary'!$G:$G,0))*H42,"")</f>
        <v>0.51591980000000004</v>
      </c>
      <c r="J42" s="110">
        <f>SUM(I42:I51)</f>
        <v>1.0901982736842106</v>
      </c>
      <c r="K42" s="111">
        <f>J42/$G$4</f>
        <v>0.16798124401913878</v>
      </c>
      <c r="L42" s="110">
        <f>SUM(I42:I51)+$H$4</f>
        <v>1.4107895128508772</v>
      </c>
      <c r="M42" s="111">
        <f>L42/$G$4</f>
        <v>0.21737896962263129</v>
      </c>
      <c r="N42" s="21">
        <v>1</v>
      </c>
      <c r="O42" s="7" t="s">
        <v>29</v>
      </c>
      <c r="P42" s="21">
        <f>IFERROR(VLOOKUP($E42&amp;O42,'[1]Measurement Conversion'!$B:$H,6,FALSE)*N42,IF(O42="g",N42,""))</f>
        <v>1</v>
      </c>
      <c r="Q42" s="23">
        <f>IFERROR(INDEX('Item Price Summary'!$O:$O,MATCH($D42,'Item Price Summary'!$G:$G,0))*P42,"")</f>
        <v>0.51591980000000004</v>
      </c>
      <c r="R42" s="97">
        <f>SUM(Q42:Q51)</f>
        <v>1.4111185105263158</v>
      </c>
      <c r="S42" s="98">
        <f>R42/$G$5</f>
        <v>0.18840033518375376</v>
      </c>
      <c r="T42" s="97">
        <f>SUM(Q42:Q51)+$H$5</f>
        <v>1.8092262821929825</v>
      </c>
      <c r="U42" s="98">
        <f>T42/$G$5</f>
        <v>0.24155224061321529</v>
      </c>
      <c r="V42" s="43">
        <v>1</v>
      </c>
      <c r="W42" s="42" t="s">
        <v>29</v>
      </c>
      <c r="X42" s="43">
        <f>IFERROR(VLOOKUP($E42&amp;W42,'[1]Measurement Conversion'!$B:$H,6,FALSE)*V42,IF(W42="g",V42,""))</f>
        <v>1</v>
      </c>
      <c r="Y42" s="44">
        <f>IFERROR(INDEX('Item Price Summary'!$O:$O,MATCH($D42,'Item Price Summary'!$G:$G,0))*X42,"")</f>
        <v>0.51591980000000004</v>
      </c>
      <c r="Z42" s="112">
        <f>SUM(Y42:Y51)</f>
        <v>1.7320387473684211</v>
      </c>
      <c r="AA42" s="111" t="e">
        <f>Z42/$G$6</f>
        <v>#VALUE!</v>
      </c>
      <c r="AB42" s="112">
        <f>SUM(Y42:Y51)+$H$6</f>
        <v>1.7320387473684211</v>
      </c>
      <c r="AC42" s="111" t="e">
        <f>AB42/$G$6</f>
        <v>#VALUE!</v>
      </c>
    </row>
    <row r="43" spans="1:29" x14ac:dyDescent="0.3">
      <c r="A43">
        <f t="shared" ref="A43:A51" si="3">A42+1</f>
        <v>2</v>
      </c>
      <c r="B43" s="94"/>
      <c r="C43" s="95"/>
      <c r="D43" s="2" t="s">
        <v>71</v>
      </c>
      <c r="E43" s="2" t="s">
        <v>71</v>
      </c>
      <c r="F43" s="43">
        <v>0</v>
      </c>
      <c r="G43" s="42" t="s">
        <v>26</v>
      </c>
      <c r="H43" s="43">
        <f>IFERROR(VLOOKUP($E43&amp;G43,'[1]Measurement Conversion'!$B:$H,6,FALSE)*F43,IF(G43="g",F43,""))</f>
        <v>0</v>
      </c>
      <c r="I43" s="44">
        <f>IFERROR(INDEX('Item Price Summary'!$O:$O,MATCH($D43,'Item Price Summary'!$G:$G,0))*H43,"")</f>
        <v>0</v>
      </c>
      <c r="J43" s="111"/>
      <c r="K43" s="111"/>
      <c r="L43" s="111"/>
      <c r="M43" s="111"/>
      <c r="N43" s="21">
        <v>0</v>
      </c>
      <c r="O43" s="7" t="s">
        <v>26</v>
      </c>
      <c r="P43" s="21">
        <f>IFERROR(VLOOKUP($E43&amp;O43,'[1]Measurement Conversion'!$B:$H,6,FALSE)*N43,IF(O43="g",N43,""))</f>
        <v>0</v>
      </c>
      <c r="Q43" s="23">
        <f>IFERROR(INDEX('Item Price Summary'!$O:$O,MATCH($D43,'Item Price Summary'!$G:$G,0))*P43,"")</f>
        <v>0</v>
      </c>
      <c r="R43" s="97"/>
      <c r="S43" s="98"/>
      <c r="T43" s="97"/>
      <c r="U43" s="98"/>
      <c r="V43" s="43">
        <v>0</v>
      </c>
      <c r="W43" s="42" t="s">
        <v>26</v>
      </c>
      <c r="X43" s="43">
        <f>IFERROR(VLOOKUP($E43&amp;W43,'[1]Measurement Conversion'!$B:$H,6,FALSE)*V43,IF(W43="g",V43,""))</f>
        <v>0</v>
      </c>
      <c r="Y43" s="44">
        <f>IFERROR(INDEX('Item Price Summary'!$O:$O,MATCH($D43,'Item Price Summary'!$G:$G,0))*X43,"")</f>
        <v>0</v>
      </c>
      <c r="Z43" s="112"/>
      <c r="AA43" s="111"/>
      <c r="AB43" s="112"/>
      <c r="AC43" s="111"/>
    </row>
    <row r="44" spans="1:29" x14ac:dyDescent="0.3">
      <c r="A44">
        <f t="shared" si="3"/>
        <v>3</v>
      </c>
      <c r="B44" s="94"/>
      <c r="C44" s="95"/>
      <c r="D44" s="2" t="s">
        <v>126</v>
      </c>
      <c r="E44" s="2" t="s">
        <v>126</v>
      </c>
      <c r="F44" s="43">
        <v>3</v>
      </c>
      <c r="G44" s="42" t="s">
        <v>37</v>
      </c>
      <c r="H44" s="43">
        <f>IFERROR(VLOOKUP($E44&amp;G44,'[1]Measurement Conversion'!$B:$H,6,FALSE)*F44,IF(G44="g",F44,""))</f>
        <v>60</v>
      </c>
      <c r="I44" s="44">
        <f>IFERROR(INDEX('Item Price Summary'!$O:$O,MATCH($D44,'Item Price Summary'!$G:$G,0))*H44,"")</f>
        <v>0.347439</v>
      </c>
      <c r="J44" s="111"/>
      <c r="K44" s="111"/>
      <c r="L44" s="111"/>
      <c r="M44" s="111"/>
      <c r="N44" s="21">
        <v>4</v>
      </c>
      <c r="O44" s="7" t="s">
        <v>37</v>
      </c>
      <c r="P44" s="21">
        <f>IFERROR(VLOOKUP($E44&amp;O44,'[1]Measurement Conversion'!$B:$H,6,FALSE)*N44,IF(O44="g",N44,""))</f>
        <v>80</v>
      </c>
      <c r="Q44" s="23">
        <f>IFERROR(INDEX('Item Price Summary'!$O:$O,MATCH($D44,'Item Price Summary'!$G:$G,0))*P44,"")</f>
        <v>0.463252</v>
      </c>
      <c r="R44" s="97"/>
      <c r="S44" s="98"/>
      <c r="T44" s="97"/>
      <c r="U44" s="98"/>
      <c r="V44" s="43">
        <v>5</v>
      </c>
      <c r="W44" s="42" t="s">
        <v>37</v>
      </c>
      <c r="X44" s="43">
        <f>IFERROR(VLOOKUP($E44&amp;W44,'[1]Measurement Conversion'!$B:$H,6,FALSE)*V44,IF(W44="g",V44,""))</f>
        <v>100</v>
      </c>
      <c r="Y44" s="44">
        <f>IFERROR(INDEX('Item Price Summary'!$O:$O,MATCH($D44,'Item Price Summary'!$G:$G,0))*X44,"")</f>
        <v>0.57906499999999994</v>
      </c>
      <c r="Z44" s="112"/>
      <c r="AA44" s="111"/>
      <c r="AB44" s="112"/>
      <c r="AC44" s="111"/>
    </row>
    <row r="45" spans="1:29" x14ac:dyDescent="0.3">
      <c r="A45">
        <f t="shared" si="3"/>
        <v>4</v>
      </c>
      <c r="B45" s="94"/>
      <c r="C45" s="95"/>
      <c r="D45" s="2" t="s">
        <v>120</v>
      </c>
      <c r="E45" s="2" t="s">
        <v>120</v>
      </c>
      <c r="F45" s="43">
        <v>1</v>
      </c>
      <c r="G45" s="42" t="s">
        <v>37</v>
      </c>
      <c r="H45" s="43">
        <f>IFERROR(VLOOKUP($E45&amp;G45,'[1]Measurement Conversion'!$B:$H,6,FALSE)*F45,IF(G45="g",F45,""))</f>
        <v>13</v>
      </c>
      <c r="I45" s="44">
        <f>IFERROR(INDEX('Item Price Summary'!$O:$O,MATCH($D45,'Item Price Summary'!$G:$G,0))*H45,"")</f>
        <v>4.3464473684210525E-2</v>
      </c>
      <c r="J45" s="111"/>
      <c r="K45" s="111"/>
      <c r="L45" s="111"/>
      <c r="M45" s="111"/>
      <c r="N45" s="21">
        <v>1.5</v>
      </c>
      <c r="O45" s="7" t="s">
        <v>37</v>
      </c>
      <c r="P45" s="21">
        <f>IFERROR(VLOOKUP($E45&amp;O45,'[1]Measurement Conversion'!$B:$H,6,FALSE)*N45,IF(O45="g",N45,""))</f>
        <v>19.5</v>
      </c>
      <c r="Q45" s="23">
        <f>IFERROR(INDEX('Item Price Summary'!$O:$O,MATCH($D45,'Item Price Summary'!$G:$G,0))*P45,"")</f>
        <v>6.5196710526315788E-2</v>
      </c>
      <c r="R45" s="97"/>
      <c r="S45" s="98"/>
      <c r="T45" s="97"/>
      <c r="U45" s="98"/>
      <c r="V45" s="43">
        <v>2</v>
      </c>
      <c r="W45" s="42" t="s">
        <v>37</v>
      </c>
      <c r="X45" s="43">
        <f>IFERROR(VLOOKUP($E45&amp;W45,'[1]Measurement Conversion'!$B:$H,6,FALSE)*V45,IF(W45="g",V45,""))</f>
        <v>26</v>
      </c>
      <c r="Y45" s="44">
        <f>IFERROR(INDEX('Item Price Summary'!$O:$O,MATCH($D45,'Item Price Summary'!$G:$G,0))*X45,"")</f>
        <v>8.692894736842105E-2</v>
      </c>
      <c r="Z45" s="112"/>
      <c r="AA45" s="111"/>
      <c r="AB45" s="112"/>
      <c r="AC45" s="111"/>
    </row>
    <row r="46" spans="1:29" x14ac:dyDescent="0.3">
      <c r="A46">
        <f t="shared" si="3"/>
        <v>5</v>
      </c>
      <c r="B46" s="94"/>
      <c r="C46" s="95"/>
      <c r="D46" s="2" t="s">
        <v>122</v>
      </c>
      <c r="E46" s="2" t="s">
        <v>152</v>
      </c>
      <c r="F46" s="43">
        <v>1</v>
      </c>
      <c r="G46" s="42" t="s">
        <v>109</v>
      </c>
      <c r="H46" s="43">
        <f>IFERROR(VLOOKUP($E46&amp;G46,'[1]Measurement Conversion'!$B:$H,6,FALSE)*F46,IF(G46="g",F46,""))</f>
        <v>45</v>
      </c>
      <c r="I46" s="44">
        <f>IFERROR(INDEX('Item Price Summary'!$O:$O,MATCH($D46,'Item Price Summary'!$G:$G,0))*H46,"")</f>
        <v>0.18337499999999998</v>
      </c>
      <c r="J46" s="111"/>
      <c r="K46" s="111"/>
      <c r="L46" s="111"/>
      <c r="M46" s="111"/>
      <c r="N46" s="21">
        <v>2</v>
      </c>
      <c r="O46" s="7" t="s">
        <v>109</v>
      </c>
      <c r="P46" s="21">
        <f>IFERROR(VLOOKUP($E46&amp;O46,'[1]Measurement Conversion'!$B:$H,6,FALSE)*N46,IF(O46="g",N46,""))</f>
        <v>90</v>
      </c>
      <c r="Q46" s="23">
        <f>IFERROR(INDEX('Item Price Summary'!$O:$O,MATCH($D46,'Item Price Summary'!$G:$G,0))*P46,"")</f>
        <v>0.36674999999999996</v>
      </c>
      <c r="R46" s="97"/>
      <c r="S46" s="98"/>
      <c r="T46" s="97"/>
      <c r="U46" s="98"/>
      <c r="V46" s="43">
        <v>3</v>
      </c>
      <c r="W46" s="42" t="s">
        <v>109</v>
      </c>
      <c r="X46" s="43">
        <f>IFERROR(VLOOKUP($E46&amp;W46,'[1]Measurement Conversion'!$B:$H,6,FALSE)*V46,IF(W46="g",V46,""))</f>
        <v>135</v>
      </c>
      <c r="Y46" s="44">
        <f>IFERROR(INDEX('Item Price Summary'!$O:$O,MATCH($D46,'Item Price Summary'!$G:$G,0))*X46,"")</f>
        <v>0.55012499999999998</v>
      </c>
      <c r="Z46" s="112"/>
      <c r="AA46" s="111"/>
      <c r="AB46" s="112"/>
      <c r="AC46" s="111"/>
    </row>
    <row r="47" spans="1:29" x14ac:dyDescent="0.3">
      <c r="A47">
        <f t="shared" si="3"/>
        <v>6</v>
      </c>
      <c r="B47" s="94"/>
      <c r="C47" s="95"/>
      <c r="D47" s="2" t="s">
        <v>27</v>
      </c>
      <c r="E47" s="2" t="s">
        <v>27</v>
      </c>
      <c r="F47" s="43">
        <v>700</v>
      </c>
      <c r="G47" s="42" t="s">
        <v>26</v>
      </c>
      <c r="H47" s="43">
        <f>IFERROR(VLOOKUP($E47&amp;G47,'[1]Measurement Conversion'!$B:$H,6,FALSE)*F47,IF(G47="g",F47,""))</f>
        <v>355.04699999999997</v>
      </c>
      <c r="I47" s="44">
        <f>IFERROR(INDEX('Item Price Summary'!$O:$O,MATCH($D47,'Item Price Summary'!$G:$G,0))*H47,"")</f>
        <v>0</v>
      </c>
      <c r="J47" s="111"/>
      <c r="K47" s="111"/>
      <c r="L47" s="111"/>
      <c r="M47" s="111"/>
      <c r="N47" s="21">
        <v>800</v>
      </c>
      <c r="O47" s="7" t="s">
        <v>26</v>
      </c>
      <c r="P47" s="21">
        <f>IFERROR(VLOOKUP($E47&amp;O47,'[1]Measurement Conversion'!$B:$H,6,FALSE)*N47,IF(O47="g",N47,""))</f>
        <v>405.76799999999997</v>
      </c>
      <c r="Q47" s="23">
        <f>IFERROR(INDEX('Item Price Summary'!$O:$O,MATCH($D47,'Item Price Summary'!$G:$G,0))*P47,"")</f>
        <v>0</v>
      </c>
      <c r="R47" s="97"/>
      <c r="S47" s="98"/>
      <c r="T47" s="97"/>
      <c r="U47" s="98"/>
      <c r="V47" s="43">
        <v>1000</v>
      </c>
      <c r="W47" s="42" t="s">
        <v>26</v>
      </c>
      <c r="X47" s="43">
        <f>IFERROR(VLOOKUP($E47&amp;W47,'[1]Measurement Conversion'!$B:$H,6,FALSE)*V47,IF(W47="g",V47,""))</f>
        <v>507.20999999999992</v>
      </c>
      <c r="Y47" s="44">
        <f>IFERROR(INDEX('Item Price Summary'!$O:$O,MATCH($D47,'Item Price Summary'!$G:$G,0))*X47,"")</f>
        <v>0</v>
      </c>
      <c r="Z47" s="112"/>
      <c r="AA47" s="111"/>
      <c r="AB47" s="112"/>
      <c r="AC47" s="111"/>
    </row>
    <row r="48" spans="1:29" x14ac:dyDescent="0.3">
      <c r="A48">
        <f t="shared" si="3"/>
        <v>7</v>
      </c>
      <c r="B48" s="94"/>
      <c r="C48" s="95"/>
      <c r="D48" s="2" t="s">
        <v>151</v>
      </c>
      <c r="E48" s="2"/>
      <c r="F48" s="43"/>
      <c r="G48" s="42" t="s">
        <v>26</v>
      </c>
      <c r="H48" s="43" t="str">
        <f>IFERROR(VLOOKUP($E48&amp;G48,'[1]Measurement Conversion'!$B:$H,6,FALSE)*F48,IF(G48="g",F48,""))</f>
        <v/>
      </c>
      <c r="I48" s="44" t="str">
        <f>IFERROR(INDEX('Item Price Summary'!$O:$O,MATCH($D48,'Item Price Summary'!$G:$G,0))*H48,"")</f>
        <v/>
      </c>
      <c r="J48" s="111"/>
      <c r="K48" s="111"/>
      <c r="L48" s="111"/>
      <c r="M48" s="111"/>
      <c r="N48" s="21"/>
      <c r="O48" s="7"/>
      <c r="P48" s="21" t="str">
        <f>IFERROR(VLOOKUP($E48&amp;O48,'[1]Measurement Conversion'!$B:$H,6,FALSE)*N48,IF(O48="g",N48,""))</f>
        <v/>
      </c>
      <c r="Q48" s="23" t="str">
        <f>IFERROR(INDEX('Item Price Summary'!$O:$O,MATCH($D48,'Item Price Summary'!$G:$G,0))*P48,"")</f>
        <v/>
      </c>
      <c r="R48" s="97"/>
      <c r="S48" s="98"/>
      <c r="T48" s="97"/>
      <c r="U48" s="98"/>
      <c r="V48" s="43"/>
      <c r="W48" s="42"/>
      <c r="X48" s="43" t="str">
        <f>IFERROR(VLOOKUP($E48&amp;W48,'[1]Measurement Conversion'!$B:$H,6,FALSE)*V48,IF(W48="g",V48,""))</f>
        <v/>
      </c>
      <c r="Y48" s="44" t="str">
        <f>IFERROR(INDEX('Item Price Summary'!$O:$O,MATCH($D48,'Item Price Summary'!$G:$G,0))*X48,"")</f>
        <v/>
      </c>
      <c r="Z48" s="112"/>
      <c r="AA48" s="111"/>
      <c r="AB48" s="112"/>
      <c r="AC48" s="111"/>
    </row>
    <row r="49" spans="1:29" x14ac:dyDescent="0.3">
      <c r="A49">
        <f t="shared" si="3"/>
        <v>8</v>
      </c>
      <c r="B49" s="94"/>
      <c r="C49" s="95"/>
      <c r="D49" s="2" t="s">
        <v>151</v>
      </c>
      <c r="E49" s="2"/>
      <c r="F49" s="43"/>
      <c r="G49" s="42"/>
      <c r="H49" s="43" t="str">
        <f>IFERROR(VLOOKUP($E49&amp;G49,'[1]Measurement Conversion'!$B:$H,6,FALSE)*F49,IF(G49="g",F49,""))</f>
        <v/>
      </c>
      <c r="I49" s="44" t="str">
        <f>IFERROR(INDEX('Item Price Summary'!$O:$O,MATCH($D49,'Item Price Summary'!$G:$G,0))*H49,"")</f>
        <v/>
      </c>
      <c r="J49" s="111"/>
      <c r="K49" s="111"/>
      <c r="L49" s="111"/>
      <c r="M49" s="111"/>
      <c r="N49" s="21"/>
      <c r="O49" s="7"/>
      <c r="P49" s="21" t="str">
        <f>IFERROR(VLOOKUP($E49&amp;O49,'[1]Measurement Conversion'!$B:$H,6,FALSE)*N49,IF(O49="g",N49,""))</f>
        <v/>
      </c>
      <c r="Q49" s="23" t="str">
        <f>IFERROR(INDEX('Item Price Summary'!$O:$O,MATCH($D49,'Item Price Summary'!$G:$G,0))*P49,"")</f>
        <v/>
      </c>
      <c r="R49" s="97"/>
      <c r="S49" s="98"/>
      <c r="T49" s="97"/>
      <c r="U49" s="98"/>
      <c r="V49" s="43"/>
      <c r="W49" s="42"/>
      <c r="X49" s="43" t="str">
        <f>IFERROR(VLOOKUP($E49&amp;W49,'[1]Measurement Conversion'!$B:$H,6,FALSE)*V49,IF(W49="g",V49,""))</f>
        <v/>
      </c>
      <c r="Y49" s="44" t="str">
        <f>IFERROR(INDEX('Item Price Summary'!$O:$O,MATCH($D49,'Item Price Summary'!$G:$G,0))*X49,"")</f>
        <v/>
      </c>
      <c r="Z49" s="112"/>
      <c r="AA49" s="111"/>
      <c r="AB49" s="112"/>
      <c r="AC49" s="111"/>
    </row>
    <row r="50" spans="1:29" x14ac:dyDescent="0.3">
      <c r="A50">
        <f t="shared" si="3"/>
        <v>9</v>
      </c>
      <c r="B50" s="94"/>
      <c r="C50" s="95"/>
      <c r="D50" s="2" t="s">
        <v>151</v>
      </c>
      <c r="E50" s="2"/>
      <c r="F50" s="43"/>
      <c r="G50" s="42"/>
      <c r="H50" s="43" t="str">
        <f>IFERROR(VLOOKUP($E50&amp;G50,'[1]Measurement Conversion'!$B:$H,6,FALSE)*F50,IF(G50="g",F50,""))</f>
        <v/>
      </c>
      <c r="I50" s="44" t="str">
        <f>IFERROR(INDEX('Item Price Summary'!$O:$O,MATCH($D50,'Item Price Summary'!$G:$G,0))*H50,"")</f>
        <v/>
      </c>
      <c r="J50" s="111"/>
      <c r="K50" s="111"/>
      <c r="L50" s="111"/>
      <c r="M50" s="111"/>
      <c r="N50" s="21"/>
      <c r="O50" s="7"/>
      <c r="P50" s="21" t="str">
        <f>IFERROR(VLOOKUP($E50&amp;O50,'[1]Measurement Conversion'!$B:$H,6,FALSE)*N50,IF(O50="g",N50,""))</f>
        <v/>
      </c>
      <c r="Q50" s="23" t="str">
        <f>IFERROR(INDEX('Item Price Summary'!$O:$O,MATCH($D50,'Item Price Summary'!$G:$G,0))*P50,"")</f>
        <v/>
      </c>
      <c r="R50" s="97"/>
      <c r="S50" s="98"/>
      <c r="T50" s="97"/>
      <c r="U50" s="98"/>
      <c r="V50" s="43"/>
      <c r="W50" s="42"/>
      <c r="X50" s="43" t="str">
        <f>IFERROR(VLOOKUP($E50&amp;W50,'[1]Measurement Conversion'!$B:$H,6,FALSE)*V50,IF(W50="g",V50,""))</f>
        <v/>
      </c>
      <c r="Y50" s="44" t="str">
        <f>IFERROR(INDEX('Item Price Summary'!$O:$O,MATCH($D50,'Item Price Summary'!$G:$G,0))*X50,"")</f>
        <v/>
      </c>
      <c r="Z50" s="112"/>
      <c r="AA50" s="111"/>
      <c r="AB50" s="112"/>
      <c r="AC50" s="111"/>
    </row>
    <row r="51" spans="1:29" x14ac:dyDescent="0.3">
      <c r="A51">
        <f t="shared" si="3"/>
        <v>10</v>
      </c>
      <c r="B51" s="94"/>
      <c r="C51" s="95"/>
      <c r="D51" s="2" t="s">
        <v>92</v>
      </c>
      <c r="E51" s="2"/>
      <c r="F51" s="43"/>
      <c r="G51" s="42"/>
      <c r="H51" s="43" t="str">
        <f>IFERROR(VLOOKUP($E51&amp;G51,'[1]Measurement Conversion'!$B:$H,6,FALSE)*F51,IF(G51="g",F51,""))</f>
        <v/>
      </c>
      <c r="I51" s="44" t="str">
        <f>IFERROR(INDEX('Item Price Summary'!$O:$O,MATCH($D51,'Item Price Summary'!$G:$G,0))*H51,"")</f>
        <v/>
      </c>
      <c r="J51" s="111"/>
      <c r="K51" s="111"/>
      <c r="L51" s="111"/>
      <c r="M51" s="111"/>
      <c r="N51" s="21"/>
      <c r="O51" s="7"/>
      <c r="P51" s="21" t="str">
        <f>IFERROR(VLOOKUP($E51&amp;O51,'[1]Measurement Conversion'!$B:$H,6,FALSE)*N51,IF(O51="g",N51,""))</f>
        <v/>
      </c>
      <c r="Q51" s="23" t="str">
        <f>IFERROR(INDEX('Item Price Summary'!$O:$O,MATCH($D51,'Item Price Summary'!$G:$G,0))*P51,"")</f>
        <v/>
      </c>
      <c r="R51" s="97"/>
      <c r="S51" s="98"/>
      <c r="T51" s="97"/>
      <c r="U51" s="98"/>
      <c r="V51" s="43"/>
      <c r="W51" s="42"/>
      <c r="X51" s="43" t="str">
        <f>IFERROR(VLOOKUP($E51&amp;W51,'[1]Measurement Conversion'!$B:$H,6,FALSE)*V51,IF(W51="g",V51,""))</f>
        <v/>
      </c>
      <c r="Y51" s="44" t="str">
        <f>IFERROR(INDEX('Item Price Summary'!$O:$O,MATCH($D51,'Item Price Summary'!$G:$G,0))*X51,"")</f>
        <v/>
      </c>
      <c r="Z51" s="112"/>
      <c r="AA51" s="111"/>
      <c r="AB51" s="112"/>
      <c r="AC51" s="111"/>
    </row>
    <row r="52" spans="1:29" ht="15" customHeight="1" x14ac:dyDescent="0.3">
      <c r="A52">
        <v>1</v>
      </c>
      <c r="B52" s="94"/>
      <c r="C52" s="95" t="s">
        <v>181</v>
      </c>
      <c r="D52" s="2" t="s">
        <v>141</v>
      </c>
      <c r="E52" s="2" t="s">
        <v>152</v>
      </c>
      <c r="F52" s="21">
        <v>1</v>
      </c>
      <c r="G52" s="7" t="s">
        <v>109</v>
      </c>
      <c r="H52" s="21">
        <f>IFERROR(VLOOKUP($E52&amp;G52,'[1]Measurement Conversion'!$B:$H,6,FALSE)*F52,IF(G52="g",F52,""))</f>
        <v>45</v>
      </c>
      <c r="I52" s="27">
        <f>IFERROR(INDEX('Item Price Summary'!$O:$O,MATCH($D52,'Item Price Summary'!$G:$G,0))*H52,"")</f>
        <v>0.32250000000000001</v>
      </c>
      <c r="J52" s="99">
        <f>SUM(I52:I61)</f>
        <v>1.5120122419558886</v>
      </c>
      <c r="K52" s="100">
        <f>J52/$G$4</f>
        <v>0.23297569213495972</v>
      </c>
      <c r="L52" s="99">
        <f>SUM(I52:I61)+$H$4</f>
        <v>1.8326034811225553</v>
      </c>
      <c r="M52" s="100">
        <f>L52/$G$4</f>
        <v>0.28237341773845226</v>
      </c>
      <c r="N52" s="43"/>
      <c r="O52" s="42"/>
      <c r="P52" s="43" t="str">
        <f>IFERROR(VLOOKUP($E52&amp;O52,'[1]Measurement Conversion'!$B:$H,6,FALSE)*N52,IF(O52="g",N52,""))</f>
        <v/>
      </c>
      <c r="Q52" s="44" t="str">
        <f>IFERROR(INDEX('Item Price Summary'!$O:$O,MATCH($D52,'Item Price Summary'!$G:$G,0))*P52,"")</f>
        <v/>
      </c>
      <c r="R52" s="112">
        <f>SUM(Q52:Q61)</f>
        <v>0</v>
      </c>
      <c r="S52" s="111">
        <f>R52/$G$5</f>
        <v>0</v>
      </c>
      <c r="T52" s="112">
        <f>SUM(Q52:Q61)+$H$5</f>
        <v>0.39810777166666667</v>
      </c>
      <c r="U52" s="111">
        <f>T52/$G$5</f>
        <v>5.31519054294615E-2</v>
      </c>
      <c r="V52" s="43"/>
      <c r="W52" s="42"/>
      <c r="X52" s="43" t="str">
        <f>IFERROR(VLOOKUP($E52&amp;W52,'[1]Measurement Conversion'!$B:$H,6,FALSE)*V52,IF(W52="g",V52,""))</f>
        <v/>
      </c>
      <c r="Y52" s="44" t="str">
        <f>IFERROR(INDEX('Item Price Summary'!$O:$O,MATCH($D52,'Item Price Summary'!$G:$G,0))*X52,"")</f>
        <v/>
      </c>
      <c r="Z52" s="112">
        <f>SUM(Y52:Y61)</f>
        <v>0</v>
      </c>
      <c r="AA52" s="111" t="e">
        <f>Z52/$G$6</f>
        <v>#VALUE!</v>
      </c>
      <c r="AB52" s="112">
        <f>SUM(Y52:Y61)+$H$6</f>
        <v>0</v>
      </c>
      <c r="AC52" s="111" t="e">
        <f>AB52/$G$6</f>
        <v>#VALUE!</v>
      </c>
    </row>
    <row r="53" spans="1:29" x14ac:dyDescent="0.3">
      <c r="A53">
        <f>A52+1</f>
        <v>2</v>
      </c>
      <c r="B53" s="94"/>
      <c r="C53" s="95"/>
      <c r="D53" s="2" t="s">
        <v>218</v>
      </c>
      <c r="E53" s="2" t="s">
        <v>218</v>
      </c>
      <c r="F53" s="21">
        <v>3</v>
      </c>
      <c r="G53" s="7" t="s">
        <v>37</v>
      </c>
      <c r="H53" s="21">
        <f>IFERROR(VLOOKUP($E53&amp;G53,'[1]Measurement Conversion'!$B:$H,6,FALSE)*F53,IF(G53="g",F53,""))</f>
        <v>75</v>
      </c>
      <c r="I53" s="27">
        <f>IFERROR(INDEX('Item Price Summary'!$O:$O,MATCH($D53,'Item Price Summary'!$G:$G,0))*H53,"")</f>
        <v>0.38536319333009589</v>
      </c>
      <c r="J53" s="100"/>
      <c r="K53" s="100"/>
      <c r="L53" s="100"/>
      <c r="M53" s="100"/>
      <c r="N53" s="43"/>
      <c r="O53" s="42"/>
      <c r="P53" s="43" t="str">
        <f>IFERROR(VLOOKUP($E53&amp;O53,'[1]Measurement Conversion'!$B:$H,6,FALSE)*N53,IF(O53="g",N53,""))</f>
        <v/>
      </c>
      <c r="Q53" s="44" t="str">
        <f>IFERROR(INDEX('Item Price Summary'!$O:$O,MATCH($D53,'Item Price Summary'!$G:$G,0))*P53,"")</f>
        <v/>
      </c>
      <c r="R53" s="112"/>
      <c r="S53" s="111"/>
      <c r="T53" s="112"/>
      <c r="U53" s="111"/>
      <c r="V53" s="43"/>
      <c r="W53" s="42"/>
      <c r="X53" s="43" t="str">
        <f>IFERROR(VLOOKUP($E53&amp;W53,'[1]Measurement Conversion'!$B:$H,6,FALSE)*V53,IF(W53="g",V53,""))</f>
        <v/>
      </c>
      <c r="Y53" s="44" t="str">
        <f>IFERROR(INDEX('Item Price Summary'!$O:$O,MATCH($D53,'Item Price Summary'!$G:$G,0))*X53,"")</f>
        <v/>
      </c>
      <c r="Z53" s="112"/>
      <c r="AA53" s="111"/>
      <c r="AB53" s="112"/>
      <c r="AC53" s="111"/>
    </row>
    <row r="54" spans="1:29" x14ac:dyDescent="0.3">
      <c r="A54">
        <f t="shared" ref="A54:A61" si="4">A53+1</f>
        <v>3</v>
      </c>
      <c r="B54" s="94"/>
      <c r="C54" s="95"/>
      <c r="D54" s="2" t="s">
        <v>172</v>
      </c>
      <c r="E54" s="2" t="s">
        <v>143</v>
      </c>
      <c r="F54" s="21">
        <v>250</v>
      </c>
      <c r="G54" s="7" t="s">
        <v>45</v>
      </c>
      <c r="H54" s="21">
        <f>IFERROR(VLOOKUP($E54&amp;G54,'[1]Measurement Conversion'!$B:$H,6,FALSE)*F54,IF(G54="g",F54,""))</f>
        <v>230</v>
      </c>
      <c r="I54" s="27">
        <f>IFERROR(INDEX('Item Price Summary'!$O:$O,MATCH($D54,'Item Price Summary'!$G:$G,0))*H54,"")</f>
        <v>0.80414904862579273</v>
      </c>
      <c r="J54" s="100"/>
      <c r="K54" s="100"/>
      <c r="L54" s="100"/>
      <c r="M54" s="100"/>
      <c r="N54" s="43"/>
      <c r="O54" s="42"/>
      <c r="P54" s="43" t="str">
        <f>IFERROR(VLOOKUP($E54&amp;O54,'[1]Measurement Conversion'!$B:$H,6,FALSE)*N54,IF(O54="g",N54,""))</f>
        <v/>
      </c>
      <c r="Q54" s="44" t="str">
        <f>IFERROR(INDEX('Item Price Summary'!$O:$O,MATCH($D54,'Item Price Summary'!$G:$G,0))*P54,"")</f>
        <v/>
      </c>
      <c r="R54" s="112"/>
      <c r="S54" s="111"/>
      <c r="T54" s="112"/>
      <c r="U54" s="111"/>
      <c r="V54" s="43"/>
      <c r="W54" s="42"/>
      <c r="X54" s="43" t="str">
        <f>IFERROR(VLOOKUP($E54&amp;W54,'[1]Measurement Conversion'!$B:$H,6,FALSE)*V54,IF(W54="g",V54,""))</f>
        <v/>
      </c>
      <c r="Y54" s="44" t="str">
        <f>IFERROR(INDEX('Item Price Summary'!$O:$O,MATCH($D54,'Item Price Summary'!$G:$G,0))*X54,"")</f>
        <v/>
      </c>
      <c r="Z54" s="112"/>
      <c r="AA54" s="111"/>
      <c r="AB54" s="112"/>
      <c r="AC54" s="111"/>
    </row>
    <row r="55" spans="1:29" x14ac:dyDescent="0.3">
      <c r="A55">
        <f t="shared" si="4"/>
        <v>4</v>
      </c>
      <c r="B55" s="94"/>
      <c r="C55" s="95"/>
      <c r="D55" s="2" t="s">
        <v>27</v>
      </c>
      <c r="E55" s="2" t="s">
        <v>27</v>
      </c>
      <c r="F55" s="21">
        <v>300</v>
      </c>
      <c r="G55" s="7" t="s">
        <v>26</v>
      </c>
      <c r="H55" s="21">
        <f>IFERROR(VLOOKUP($E55&amp;G55,'[1]Measurement Conversion'!$B:$H,6,FALSE)*F55,IF(G55="g",F55,""))</f>
        <v>152.16299999999998</v>
      </c>
      <c r="I55" s="27">
        <f>IFERROR(INDEX('Item Price Summary'!$O:$O,MATCH($D55,'Item Price Summary'!$G:$G,0))*H55,"")</f>
        <v>0</v>
      </c>
      <c r="J55" s="100"/>
      <c r="K55" s="100"/>
      <c r="L55" s="100"/>
      <c r="M55" s="100"/>
      <c r="N55" s="43"/>
      <c r="O55" s="42"/>
      <c r="P55" s="43" t="str">
        <f>IFERROR(VLOOKUP($E55&amp;O55,'[1]Measurement Conversion'!$B:$H,6,FALSE)*N55,IF(O55="g",N55,""))</f>
        <v/>
      </c>
      <c r="Q55" s="44" t="str">
        <f>IFERROR(INDEX('Item Price Summary'!$O:$O,MATCH($D55,'Item Price Summary'!$G:$G,0))*P55,"")</f>
        <v/>
      </c>
      <c r="R55" s="112"/>
      <c r="S55" s="111"/>
      <c r="T55" s="112"/>
      <c r="U55" s="111"/>
      <c r="V55" s="43"/>
      <c r="W55" s="42"/>
      <c r="X55" s="43" t="str">
        <f>IFERROR(VLOOKUP($E55&amp;W55,'[1]Measurement Conversion'!$B:$H,6,FALSE)*V55,IF(W55="g",V55,""))</f>
        <v/>
      </c>
      <c r="Y55" s="44" t="str">
        <f>IFERROR(INDEX('Item Price Summary'!$O:$O,MATCH($D55,'Item Price Summary'!$G:$G,0))*X55,"")</f>
        <v/>
      </c>
      <c r="Z55" s="112"/>
      <c r="AA55" s="111"/>
      <c r="AB55" s="112"/>
      <c r="AC55" s="111"/>
    </row>
    <row r="56" spans="1:29" x14ac:dyDescent="0.3">
      <c r="A56">
        <f t="shared" si="4"/>
        <v>5</v>
      </c>
      <c r="B56" s="94"/>
      <c r="C56" s="95"/>
      <c r="D56" s="2" t="s">
        <v>151</v>
      </c>
      <c r="E56" s="2"/>
      <c r="F56" s="21"/>
      <c r="G56" s="7"/>
      <c r="H56" s="21" t="str">
        <f>IFERROR(VLOOKUP($E56&amp;G56,'[1]Measurement Conversion'!$B:$H,6,FALSE)*F56,IF(G56="g",F56,""))</f>
        <v/>
      </c>
      <c r="I56" s="27" t="str">
        <f>IFERROR(INDEX('Item Price Summary'!$O:$O,MATCH($D56,'Item Price Summary'!$G:$G,0))*H56,"")</f>
        <v/>
      </c>
      <c r="J56" s="100"/>
      <c r="K56" s="100"/>
      <c r="L56" s="100"/>
      <c r="M56" s="100"/>
      <c r="N56" s="43"/>
      <c r="O56" s="42"/>
      <c r="P56" s="43" t="str">
        <f>IFERROR(VLOOKUP($E56&amp;O56,'[1]Measurement Conversion'!$B:$H,6,FALSE)*N56,IF(O56="g",N56,""))</f>
        <v/>
      </c>
      <c r="Q56" s="44" t="str">
        <f>IFERROR(INDEX('Item Price Summary'!$O:$O,MATCH($D56,'Item Price Summary'!$G:$G,0))*P56,"")</f>
        <v/>
      </c>
      <c r="R56" s="112"/>
      <c r="S56" s="111"/>
      <c r="T56" s="112"/>
      <c r="U56" s="111"/>
      <c r="V56" s="43"/>
      <c r="W56" s="42"/>
      <c r="X56" s="43" t="str">
        <f>IFERROR(VLOOKUP($E56&amp;W56,'[1]Measurement Conversion'!$B:$H,6,FALSE)*V56,IF(W56="g",V56,""))</f>
        <v/>
      </c>
      <c r="Y56" s="44" t="str">
        <f>IFERROR(INDEX('Item Price Summary'!$O:$O,MATCH($D56,'Item Price Summary'!$G:$G,0))*X56,"")</f>
        <v/>
      </c>
      <c r="Z56" s="112"/>
      <c r="AA56" s="111"/>
      <c r="AB56" s="112"/>
      <c r="AC56" s="111"/>
    </row>
    <row r="57" spans="1:29" x14ac:dyDescent="0.3">
      <c r="A57">
        <f t="shared" si="4"/>
        <v>6</v>
      </c>
      <c r="B57" s="94"/>
      <c r="C57" s="95"/>
      <c r="D57" s="2" t="s">
        <v>151</v>
      </c>
      <c r="E57" s="2"/>
      <c r="F57" s="21"/>
      <c r="G57" s="7"/>
      <c r="H57" s="21" t="str">
        <f>IFERROR(VLOOKUP($E57&amp;G57,'[1]Measurement Conversion'!$B:$H,6,FALSE)*F57,IF(G57="g",F57,""))</f>
        <v/>
      </c>
      <c r="I57" s="27" t="str">
        <f>IFERROR(INDEX('Item Price Summary'!$O:$O,MATCH($D57,'Item Price Summary'!$G:$G,0))*H57,"")</f>
        <v/>
      </c>
      <c r="J57" s="100"/>
      <c r="K57" s="100"/>
      <c r="L57" s="100"/>
      <c r="M57" s="100"/>
      <c r="N57" s="43"/>
      <c r="O57" s="42"/>
      <c r="P57" s="43" t="str">
        <f>IFERROR(VLOOKUP($E57&amp;O57,'[1]Measurement Conversion'!$B:$H,6,FALSE)*N57,IF(O57="g",N57,""))</f>
        <v/>
      </c>
      <c r="Q57" s="44" t="str">
        <f>IFERROR(INDEX('Item Price Summary'!$O:$O,MATCH($D57,'Item Price Summary'!$G:$G,0))*P57,"")</f>
        <v/>
      </c>
      <c r="R57" s="112"/>
      <c r="S57" s="111"/>
      <c r="T57" s="112"/>
      <c r="U57" s="111"/>
      <c r="V57" s="43"/>
      <c r="W57" s="42"/>
      <c r="X57" s="43" t="str">
        <f>IFERROR(VLOOKUP($E57&amp;W57,'[1]Measurement Conversion'!$B:$H,6,FALSE)*V57,IF(W57="g",V57,""))</f>
        <v/>
      </c>
      <c r="Y57" s="44" t="str">
        <f>IFERROR(INDEX('Item Price Summary'!$O:$O,MATCH($D57,'Item Price Summary'!$G:$G,0))*X57,"")</f>
        <v/>
      </c>
      <c r="Z57" s="112"/>
      <c r="AA57" s="111"/>
      <c r="AB57" s="112"/>
      <c r="AC57" s="111"/>
    </row>
    <row r="58" spans="1:29" x14ac:dyDescent="0.3">
      <c r="A58">
        <f t="shared" si="4"/>
        <v>7</v>
      </c>
      <c r="B58" s="94"/>
      <c r="C58" s="95"/>
      <c r="D58" s="2" t="s">
        <v>151</v>
      </c>
      <c r="E58" s="2"/>
      <c r="F58" s="21"/>
      <c r="G58" s="7"/>
      <c r="H58" s="21" t="str">
        <f>IFERROR(VLOOKUP($E58&amp;G58,'[1]Measurement Conversion'!$B:$H,6,FALSE)*F58,IF(G58="g",F58,""))</f>
        <v/>
      </c>
      <c r="I58" s="27" t="str">
        <f>IFERROR(INDEX('Item Price Summary'!$O:$O,MATCH($D58,'Item Price Summary'!$G:$G,0))*H58,"")</f>
        <v/>
      </c>
      <c r="J58" s="100"/>
      <c r="K58" s="100"/>
      <c r="L58" s="100"/>
      <c r="M58" s="100"/>
      <c r="N58" s="43"/>
      <c r="O58" s="42"/>
      <c r="P58" s="43" t="str">
        <f>IFERROR(VLOOKUP($E58&amp;O58,'[1]Measurement Conversion'!$B:$H,6,FALSE)*N58,IF(O58="g",N58,""))</f>
        <v/>
      </c>
      <c r="Q58" s="44" t="str">
        <f>IFERROR(INDEX('Item Price Summary'!$O:$O,MATCH($D58,'Item Price Summary'!$G:$G,0))*P58,"")</f>
        <v/>
      </c>
      <c r="R58" s="112"/>
      <c r="S58" s="111"/>
      <c r="T58" s="112"/>
      <c r="U58" s="111"/>
      <c r="V58" s="43"/>
      <c r="W58" s="42"/>
      <c r="X58" s="43" t="str">
        <f>IFERROR(VLOOKUP($E58&amp;W58,'[1]Measurement Conversion'!$B:$H,6,FALSE)*V58,IF(W58="g",V58,""))</f>
        <v/>
      </c>
      <c r="Y58" s="44" t="str">
        <f>IFERROR(INDEX('Item Price Summary'!$O:$O,MATCH($D58,'Item Price Summary'!$G:$G,0))*X58,"")</f>
        <v/>
      </c>
      <c r="Z58" s="112"/>
      <c r="AA58" s="111"/>
      <c r="AB58" s="112"/>
      <c r="AC58" s="111"/>
    </row>
    <row r="59" spans="1:29" x14ac:dyDescent="0.3">
      <c r="A59">
        <f t="shared" si="4"/>
        <v>8</v>
      </c>
      <c r="B59" s="94"/>
      <c r="C59" s="95"/>
      <c r="D59" s="2" t="s">
        <v>151</v>
      </c>
      <c r="E59" s="2"/>
      <c r="F59" s="21"/>
      <c r="G59" s="7"/>
      <c r="H59" s="21" t="str">
        <f>IFERROR(VLOOKUP($E59&amp;G59,'[1]Measurement Conversion'!$B:$H,6,FALSE)*F59,IF(G59="g",F59,""))</f>
        <v/>
      </c>
      <c r="I59" s="27" t="str">
        <f>IFERROR(INDEX('Item Price Summary'!$O:$O,MATCH($D59,'Item Price Summary'!$G:$G,0))*H59,"")</f>
        <v/>
      </c>
      <c r="J59" s="100"/>
      <c r="K59" s="100"/>
      <c r="L59" s="100"/>
      <c r="M59" s="100"/>
      <c r="N59" s="43"/>
      <c r="O59" s="42"/>
      <c r="P59" s="43" t="str">
        <f>IFERROR(VLOOKUP($E59&amp;O59,'[1]Measurement Conversion'!$B:$H,6,FALSE)*N59,IF(O59="g",N59,""))</f>
        <v/>
      </c>
      <c r="Q59" s="44" t="str">
        <f>IFERROR(INDEX('Item Price Summary'!$O:$O,MATCH($D59,'Item Price Summary'!$G:$G,0))*P59,"")</f>
        <v/>
      </c>
      <c r="R59" s="112"/>
      <c r="S59" s="111"/>
      <c r="T59" s="112"/>
      <c r="U59" s="111"/>
      <c r="V59" s="43"/>
      <c r="W59" s="42"/>
      <c r="X59" s="43" t="str">
        <f>IFERROR(VLOOKUP($E59&amp;W59,'[1]Measurement Conversion'!$B:$H,6,FALSE)*V59,IF(W59="g",V59,""))</f>
        <v/>
      </c>
      <c r="Y59" s="44" t="str">
        <f>IFERROR(INDEX('Item Price Summary'!$O:$O,MATCH($D59,'Item Price Summary'!$G:$G,0))*X59,"")</f>
        <v/>
      </c>
      <c r="Z59" s="112"/>
      <c r="AA59" s="111"/>
      <c r="AB59" s="112"/>
      <c r="AC59" s="111"/>
    </row>
    <row r="60" spans="1:29" x14ac:dyDescent="0.3">
      <c r="A60">
        <f t="shared" si="4"/>
        <v>9</v>
      </c>
      <c r="B60" s="94"/>
      <c r="C60" s="95"/>
      <c r="D60" s="2" t="s">
        <v>151</v>
      </c>
      <c r="E60" s="2"/>
      <c r="F60" s="21"/>
      <c r="G60" s="7"/>
      <c r="H60" s="21" t="str">
        <f>IFERROR(VLOOKUP($E60&amp;G60,'[1]Measurement Conversion'!$B:$H,6,FALSE)*F60,IF(G60="g",F60,""))</f>
        <v/>
      </c>
      <c r="I60" s="27" t="str">
        <f>IFERROR(INDEX('Item Price Summary'!$O:$O,MATCH($D60,'Item Price Summary'!$G:$G,0))*H60,"")</f>
        <v/>
      </c>
      <c r="J60" s="100"/>
      <c r="K60" s="100"/>
      <c r="L60" s="100"/>
      <c r="M60" s="100"/>
      <c r="N60" s="43"/>
      <c r="O60" s="42"/>
      <c r="P60" s="43" t="str">
        <f>IFERROR(VLOOKUP($E60&amp;O60,'[1]Measurement Conversion'!$B:$H,6,FALSE)*N60,IF(O60="g",N60,""))</f>
        <v/>
      </c>
      <c r="Q60" s="44" t="str">
        <f>IFERROR(INDEX('Item Price Summary'!$O:$O,MATCH($D60,'Item Price Summary'!$G:$G,0))*P60,"")</f>
        <v/>
      </c>
      <c r="R60" s="112"/>
      <c r="S60" s="111"/>
      <c r="T60" s="112"/>
      <c r="U60" s="111"/>
      <c r="V60" s="43"/>
      <c r="W60" s="42"/>
      <c r="X60" s="43" t="str">
        <f>IFERROR(VLOOKUP($E60&amp;W60,'[1]Measurement Conversion'!$B:$H,6,FALSE)*V60,IF(W60="g",V60,""))</f>
        <v/>
      </c>
      <c r="Y60" s="44" t="str">
        <f>IFERROR(INDEX('Item Price Summary'!$O:$O,MATCH($D60,'Item Price Summary'!$G:$G,0))*X60,"")</f>
        <v/>
      </c>
      <c r="Z60" s="112"/>
      <c r="AA60" s="111"/>
      <c r="AB60" s="112"/>
      <c r="AC60" s="111"/>
    </row>
    <row r="61" spans="1:29" x14ac:dyDescent="0.3">
      <c r="A61">
        <f t="shared" si="4"/>
        <v>10</v>
      </c>
      <c r="B61" s="94"/>
      <c r="C61" s="95"/>
      <c r="D61" s="2" t="s">
        <v>92</v>
      </c>
      <c r="E61" s="2"/>
      <c r="F61" s="21"/>
      <c r="G61" s="7"/>
      <c r="H61" s="21" t="str">
        <f>IFERROR(VLOOKUP($E61&amp;G61,'[1]Measurement Conversion'!$B:$H,6,FALSE)*F61,IF(G61="g",F61,""))</f>
        <v/>
      </c>
      <c r="I61" s="27" t="str">
        <f>IFERROR(INDEX('Item Price Summary'!$O:$O,MATCH($D61,'Item Price Summary'!$G:$G,0))*H61,"")</f>
        <v/>
      </c>
      <c r="J61" s="100"/>
      <c r="K61" s="100"/>
      <c r="L61" s="100"/>
      <c r="M61" s="100"/>
      <c r="N61" s="43"/>
      <c r="O61" s="42"/>
      <c r="P61" s="43" t="str">
        <f>IFERROR(VLOOKUP($E61&amp;O61,'[1]Measurement Conversion'!$B:$H,6,FALSE)*N61,IF(O61="g",N61,""))</f>
        <v/>
      </c>
      <c r="Q61" s="44" t="str">
        <f>IFERROR(INDEX('Item Price Summary'!$O:$O,MATCH($D61,'Item Price Summary'!$G:$G,0))*P61,"")</f>
        <v/>
      </c>
      <c r="R61" s="112"/>
      <c r="S61" s="111"/>
      <c r="T61" s="112"/>
      <c r="U61" s="111"/>
      <c r="V61" s="43"/>
      <c r="W61" s="42"/>
      <c r="X61" s="43" t="str">
        <f>IFERROR(VLOOKUP($E61&amp;W61,'[1]Measurement Conversion'!$B:$H,6,FALSE)*V61,IF(W61="g",V61,""))</f>
        <v/>
      </c>
      <c r="Y61" s="44" t="str">
        <f>IFERROR(INDEX('Item Price Summary'!$O:$O,MATCH($D61,'Item Price Summary'!$G:$G,0))*X61,"")</f>
        <v/>
      </c>
      <c r="Z61" s="112"/>
      <c r="AA61" s="111"/>
      <c r="AB61" s="112"/>
      <c r="AC61" s="111"/>
    </row>
    <row r="62" spans="1:29" ht="15" customHeight="1" x14ac:dyDescent="0.3">
      <c r="A62">
        <v>1</v>
      </c>
      <c r="B62" s="94"/>
      <c r="C62" s="113" t="s">
        <v>223</v>
      </c>
      <c r="D62" s="2" t="s">
        <v>39</v>
      </c>
      <c r="E62" s="2" t="s">
        <v>142</v>
      </c>
      <c r="F62" s="43"/>
      <c r="G62" s="42"/>
      <c r="H62" s="43" t="str">
        <f>IFERROR(VLOOKUP($E62&amp;G62,'[1]Measurement Conversion'!$B:$H,6,FALSE)*F62,IF(G62="g",F62,""))</f>
        <v/>
      </c>
      <c r="I62" s="44" t="str">
        <f>IFERROR(INDEX('Item Price Summary'!$O:$O,MATCH($D62,'Item Price Summary'!$G:$G,0))*H62,"")</f>
        <v/>
      </c>
      <c r="J62" s="110">
        <f>SUM(I62:I71)</f>
        <v>0</v>
      </c>
      <c r="K62" s="111">
        <f>J62/$G$4</f>
        <v>0</v>
      </c>
      <c r="L62" s="110">
        <f>SUM(I62:I71)+$H$4</f>
        <v>0.32059123916666665</v>
      </c>
      <c r="M62" s="111">
        <f>L62/$G$4</f>
        <v>4.9397725603492551E-2</v>
      </c>
      <c r="N62" s="21">
        <v>1</v>
      </c>
      <c r="O62" s="7" t="s">
        <v>29</v>
      </c>
      <c r="P62" s="21">
        <f>IFERROR(VLOOKUP($E62&amp;O62,'[1]Measurement Conversion'!$B:$H,6,FALSE)*N62,IF(O62="g",N62,""))</f>
        <v>1</v>
      </c>
      <c r="Q62" s="27">
        <f>IFERROR(INDEX('Item Price Summary'!$O:$O,MATCH($D62,'Item Price Summary'!$G:$G,0))*P62,"")</f>
        <v>0.47017877499999999</v>
      </c>
      <c r="R62" s="101">
        <f>SUM(Q62:Q71)</f>
        <v>1.5594387749999998</v>
      </c>
      <c r="S62" s="100">
        <f>R62/$G$5</f>
        <v>0.20820277369826432</v>
      </c>
      <c r="T62" s="101">
        <f>SUM(Q62:Q71)+$H$5</f>
        <v>1.9575465466666664</v>
      </c>
      <c r="U62" s="100">
        <f>T62/$G$5</f>
        <v>0.26135467912772581</v>
      </c>
      <c r="V62" s="43"/>
      <c r="W62" s="42"/>
      <c r="X62" s="43" t="str">
        <f>IFERROR(VLOOKUP($E62&amp;W62,'[1]Measurement Conversion'!$B:$H,6,FALSE)*V62,IF(W62="g",V62,""))</f>
        <v/>
      </c>
      <c r="Y62" s="44" t="str">
        <f>IFERROR(INDEX('Item Price Summary'!$O:$O,MATCH($D62,'Item Price Summary'!$G:$G,0))*X62,"")</f>
        <v/>
      </c>
      <c r="Z62" s="112">
        <f>SUM(Y62:Y71)</f>
        <v>0</v>
      </c>
      <c r="AA62" s="111" t="e">
        <f>Z62/$G$6</f>
        <v>#VALUE!</v>
      </c>
      <c r="AB62" s="112">
        <f>SUM(Y62:Y71)+$H$6</f>
        <v>0</v>
      </c>
      <c r="AC62" s="111" t="e">
        <f>AB62/$G$6</f>
        <v>#VALUE!</v>
      </c>
    </row>
    <row r="63" spans="1:29" x14ac:dyDescent="0.3">
      <c r="A63">
        <f>A62+1</f>
        <v>2</v>
      </c>
      <c r="B63" s="94"/>
      <c r="C63" s="114"/>
      <c r="D63" s="2" t="s">
        <v>38</v>
      </c>
      <c r="E63" s="2" t="s">
        <v>38</v>
      </c>
      <c r="F63" s="43"/>
      <c r="G63" s="42"/>
      <c r="H63" s="43" t="str">
        <f>IFERROR(VLOOKUP($E63&amp;G63,'[1]Measurement Conversion'!$B:$H,6,FALSE)*F63,IF(G63="g",F63,""))</f>
        <v/>
      </c>
      <c r="I63" s="44" t="str">
        <f>IFERROR(INDEX('Item Price Summary'!$O:$O,MATCH($D63,'Item Price Summary'!$G:$G,0))*H63,"")</f>
        <v/>
      </c>
      <c r="J63" s="111"/>
      <c r="K63" s="111"/>
      <c r="L63" s="111"/>
      <c r="M63" s="111"/>
      <c r="N63" s="69">
        <v>4</v>
      </c>
      <c r="O63" s="7" t="s">
        <v>37</v>
      </c>
      <c r="P63" s="21">
        <f>IFERROR(VLOOKUP($E63&amp;O63,'[1]Measurement Conversion'!$B:$H,6,FALSE)*N63,IF(O63="g",N63,""))</f>
        <v>40</v>
      </c>
      <c r="Q63" s="27">
        <f>IFERROR(INDEX('Item Price Summary'!$O:$O,MATCH($D63,'Item Price Summary'!$G:$G,0))*P63,"")</f>
        <v>0.35899999999999999</v>
      </c>
      <c r="R63" s="101"/>
      <c r="S63" s="100"/>
      <c r="T63" s="101"/>
      <c r="U63" s="100"/>
      <c r="V63" s="43"/>
      <c r="W63" s="42"/>
      <c r="X63" s="43" t="str">
        <f>IFERROR(VLOOKUP($E63&amp;W63,'[1]Measurement Conversion'!$B:$H,6,FALSE)*V63,IF(W63="g",V63,""))</f>
        <v/>
      </c>
      <c r="Y63" s="44" t="str">
        <f>IFERROR(INDEX('Item Price Summary'!$O:$O,MATCH($D63,'Item Price Summary'!$G:$G,0))*X63,"")</f>
        <v/>
      </c>
      <c r="Z63" s="112"/>
      <c r="AA63" s="111"/>
      <c r="AB63" s="112"/>
      <c r="AC63" s="111"/>
    </row>
    <row r="64" spans="1:29" x14ac:dyDescent="0.3">
      <c r="A64">
        <f t="shared" ref="A64:A71" si="5">A63+1</f>
        <v>3</v>
      </c>
      <c r="B64" s="94"/>
      <c r="C64" s="114"/>
      <c r="D64" s="2" t="s">
        <v>182</v>
      </c>
      <c r="E64" s="2" t="s">
        <v>182</v>
      </c>
      <c r="F64" s="43"/>
      <c r="G64" s="42"/>
      <c r="H64" s="43" t="str">
        <f>IFERROR(VLOOKUP($E64&amp;G64,'[1]Measurement Conversion'!$B:$H,6,FALSE)*F64,IF(G64="g",F64,""))</f>
        <v/>
      </c>
      <c r="I64" s="44" t="str">
        <f>IFERROR(INDEX('Item Price Summary'!$O:$O,MATCH($D64,'Item Price Summary'!$G:$G,0))*H64,"")</f>
        <v/>
      </c>
      <c r="J64" s="111"/>
      <c r="K64" s="111"/>
      <c r="L64" s="111"/>
      <c r="M64" s="111"/>
      <c r="N64" s="21">
        <v>1</v>
      </c>
      <c r="O64" s="7" t="s">
        <v>37</v>
      </c>
      <c r="P64" s="21">
        <f>IFERROR(VLOOKUP($E64&amp;O64,'[1]Measurement Conversion'!$B:$H,6,FALSE)*N64,IF(O64="g",N64,""))</f>
        <v>24</v>
      </c>
      <c r="Q64" s="27">
        <f>IFERROR(INDEX('Item Price Summary'!$O:$O,MATCH($D64,'Item Price Summary'!$G:$G,0))*P64,"")</f>
        <v>0.40775999999999996</v>
      </c>
      <c r="R64" s="101"/>
      <c r="S64" s="100"/>
      <c r="T64" s="101"/>
      <c r="U64" s="100"/>
      <c r="V64" s="43"/>
      <c r="W64" s="42"/>
      <c r="X64" s="43" t="str">
        <f>IFERROR(VLOOKUP($E64&amp;W64,'[1]Measurement Conversion'!$B:$H,6,FALSE)*V64,IF(W64="g",V64,""))</f>
        <v/>
      </c>
      <c r="Y64" s="44" t="str">
        <f>IFERROR(INDEX('Item Price Summary'!$O:$O,MATCH($D64,'Item Price Summary'!$G:$G,0))*X64,"")</f>
        <v/>
      </c>
      <c r="Z64" s="112"/>
      <c r="AA64" s="111"/>
      <c r="AB64" s="112"/>
      <c r="AC64" s="111"/>
    </row>
    <row r="65" spans="1:29" x14ac:dyDescent="0.3">
      <c r="A65">
        <f t="shared" si="5"/>
        <v>4</v>
      </c>
      <c r="B65" s="94"/>
      <c r="C65" s="114"/>
      <c r="D65" s="2" t="s">
        <v>27</v>
      </c>
      <c r="E65" s="2" t="s">
        <v>27</v>
      </c>
      <c r="F65" s="43"/>
      <c r="G65" s="42"/>
      <c r="H65" s="43" t="str">
        <f>IFERROR(VLOOKUP($E65&amp;G65,'[1]Measurement Conversion'!$B:$H,6,FALSE)*F65,IF(G65="g",F65,""))</f>
        <v/>
      </c>
      <c r="I65" s="44" t="str">
        <f>IFERROR(INDEX('Item Price Summary'!$O:$O,MATCH($D65,'Item Price Summary'!$G:$G,0))*H65,"")</f>
        <v/>
      </c>
      <c r="J65" s="111"/>
      <c r="K65" s="111"/>
      <c r="L65" s="111"/>
      <c r="M65" s="111"/>
      <c r="N65" s="69">
        <v>500</v>
      </c>
      <c r="O65" s="7" t="s">
        <v>26</v>
      </c>
      <c r="P65" s="21">
        <f>IFERROR(VLOOKUP($E65&amp;O65,'[1]Measurement Conversion'!$B:$H,6,FALSE)*N65,IF(O65="g",N65,""))</f>
        <v>253.60499999999996</v>
      </c>
      <c r="Q65" s="27">
        <f>IFERROR(INDEX('Item Price Summary'!$O:$O,MATCH($D65,'Item Price Summary'!$G:$G,0))*P65,"")</f>
        <v>0</v>
      </c>
      <c r="R65" s="101"/>
      <c r="S65" s="100"/>
      <c r="T65" s="101"/>
      <c r="U65" s="100"/>
      <c r="V65" s="43"/>
      <c r="W65" s="42"/>
      <c r="X65" s="43" t="str">
        <f>IFERROR(VLOOKUP($E65&amp;W65,'[1]Measurement Conversion'!$B:$H,6,FALSE)*V65,IF(W65="g",V65,""))</f>
        <v/>
      </c>
      <c r="Y65" s="44" t="str">
        <f>IFERROR(INDEX('Item Price Summary'!$O:$O,MATCH($D65,'Item Price Summary'!$G:$G,0))*X65,"")</f>
        <v/>
      </c>
      <c r="Z65" s="112"/>
      <c r="AA65" s="111"/>
      <c r="AB65" s="112"/>
      <c r="AC65" s="111"/>
    </row>
    <row r="66" spans="1:29" x14ac:dyDescent="0.3">
      <c r="A66">
        <f t="shared" si="5"/>
        <v>5</v>
      </c>
      <c r="B66" s="94"/>
      <c r="C66" s="114"/>
      <c r="D66" s="2" t="s">
        <v>141</v>
      </c>
      <c r="E66" s="2" t="s">
        <v>152</v>
      </c>
      <c r="F66" s="43"/>
      <c r="G66" s="42"/>
      <c r="H66" s="43" t="str">
        <f>IFERROR(VLOOKUP($E66&amp;G66,'[1]Measurement Conversion'!$B:$H,6,FALSE)*F66,IF(G66="g",F66,""))</f>
        <v/>
      </c>
      <c r="I66" s="44" t="str">
        <f>IFERROR(INDEX('Item Price Summary'!$O:$O,MATCH($D66,'Item Price Summary'!$G:$G,0))*H66,"")</f>
        <v/>
      </c>
      <c r="J66" s="111"/>
      <c r="K66" s="111"/>
      <c r="L66" s="111"/>
      <c r="M66" s="111"/>
      <c r="N66" s="21">
        <v>1</v>
      </c>
      <c r="O66" s="7" t="s">
        <v>109</v>
      </c>
      <c r="P66" s="21">
        <f>IFERROR(VLOOKUP($E66&amp;O66,'[1]Measurement Conversion'!$B:$H,6,FALSE)*N66,IF(O66="g",N66,""))</f>
        <v>45</v>
      </c>
      <c r="Q66" s="27">
        <f>IFERROR(INDEX('Item Price Summary'!$O:$O,MATCH($D66,'Item Price Summary'!$G:$G,0))*P66,"")</f>
        <v>0.32250000000000001</v>
      </c>
      <c r="R66" s="101"/>
      <c r="S66" s="100"/>
      <c r="T66" s="101"/>
      <c r="U66" s="100"/>
      <c r="V66" s="43"/>
      <c r="W66" s="42"/>
      <c r="X66" s="43" t="str">
        <f>IFERROR(VLOOKUP($E66&amp;W66,'[1]Measurement Conversion'!$B:$H,6,FALSE)*V66,IF(W66="g",V66,""))</f>
        <v/>
      </c>
      <c r="Y66" s="44" t="str">
        <f>IFERROR(INDEX('Item Price Summary'!$O:$O,MATCH($D66,'Item Price Summary'!$G:$G,0))*X66,"")</f>
        <v/>
      </c>
      <c r="Z66" s="112"/>
      <c r="AA66" s="111"/>
      <c r="AB66" s="112"/>
      <c r="AC66" s="111"/>
    </row>
    <row r="67" spans="1:29" x14ac:dyDescent="0.3">
      <c r="A67">
        <f t="shared" si="5"/>
        <v>6</v>
      </c>
      <c r="B67" s="94"/>
      <c r="C67" s="114"/>
      <c r="D67" s="2" t="s">
        <v>151</v>
      </c>
      <c r="E67" s="2"/>
      <c r="F67" s="43"/>
      <c r="G67" s="42"/>
      <c r="H67" s="43" t="str">
        <f>IFERROR(VLOOKUP($E67&amp;G67,'[1]Measurement Conversion'!$B:$H,6,FALSE)*F67,IF(G67="g",F67,""))</f>
        <v/>
      </c>
      <c r="I67" s="44" t="str">
        <f>IFERROR(INDEX('Item Price Summary'!$O:$O,MATCH($D67,'Item Price Summary'!$G:$G,0))*H67,"")</f>
        <v/>
      </c>
      <c r="J67" s="111"/>
      <c r="K67" s="111"/>
      <c r="L67" s="111"/>
      <c r="M67" s="111"/>
      <c r="N67" s="21"/>
      <c r="O67" s="7"/>
      <c r="P67" s="21" t="str">
        <f>IFERROR(VLOOKUP($E67&amp;O67,'[1]Measurement Conversion'!$B:$H,6,FALSE)*N67,IF(O67="g",N67,""))</f>
        <v/>
      </c>
      <c r="Q67" s="27" t="str">
        <f>IFERROR(INDEX('Item Price Summary'!$O:$O,MATCH($D67,'Item Price Summary'!$G:$G,0))*P67,"")</f>
        <v/>
      </c>
      <c r="R67" s="101"/>
      <c r="S67" s="100"/>
      <c r="T67" s="101"/>
      <c r="U67" s="100"/>
      <c r="V67" s="43"/>
      <c r="W67" s="42"/>
      <c r="X67" s="43" t="str">
        <f>IFERROR(VLOOKUP($E67&amp;W67,'[1]Measurement Conversion'!$B:$H,6,FALSE)*V67,IF(W67="g",V67,""))</f>
        <v/>
      </c>
      <c r="Y67" s="44" t="str">
        <f>IFERROR(INDEX('Item Price Summary'!$O:$O,MATCH($D67,'Item Price Summary'!$G:$G,0))*X67,"")</f>
        <v/>
      </c>
      <c r="Z67" s="112"/>
      <c r="AA67" s="111"/>
      <c r="AB67" s="112"/>
      <c r="AC67" s="111"/>
    </row>
    <row r="68" spans="1:29" x14ac:dyDescent="0.3">
      <c r="A68">
        <f t="shared" si="5"/>
        <v>7</v>
      </c>
      <c r="B68" s="94"/>
      <c r="C68" s="114"/>
      <c r="D68" s="2" t="s">
        <v>151</v>
      </c>
      <c r="E68" s="2"/>
      <c r="F68" s="43"/>
      <c r="G68" s="42"/>
      <c r="H68" s="43" t="str">
        <f>IFERROR(VLOOKUP($E68&amp;G68,'[1]Measurement Conversion'!$B:$H,6,FALSE)*F68,IF(G68="g",F68,""))</f>
        <v/>
      </c>
      <c r="I68" s="44" t="str">
        <f>IFERROR(INDEX('Item Price Summary'!$O:$O,MATCH($D68,'Item Price Summary'!$G:$G,0))*H68,"")</f>
        <v/>
      </c>
      <c r="J68" s="111"/>
      <c r="K68" s="111"/>
      <c r="L68" s="111"/>
      <c r="M68" s="111"/>
      <c r="N68" s="21"/>
      <c r="O68" s="7"/>
      <c r="P68" s="21" t="str">
        <f>IFERROR(VLOOKUP($E68&amp;O68,'[1]Measurement Conversion'!$B:$H,6,FALSE)*N68,IF(O68="g",N68,""))</f>
        <v/>
      </c>
      <c r="Q68" s="27" t="str">
        <f>IFERROR(INDEX('Item Price Summary'!$O:$O,MATCH($D68,'Item Price Summary'!$G:$G,0))*P68,"")</f>
        <v/>
      </c>
      <c r="R68" s="101"/>
      <c r="S68" s="100"/>
      <c r="T68" s="101"/>
      <c r="U68" s="100"/>
      <c r="V68" s="43"/>
      <c r="W68" s="42"/>
      <c r="X68" s="43" t="str">
        <f>IFERROR(VLOOKUP($E68&amp;W68,'[1]Measurement Conversion'!$B:$H,6,FALSE)*V68,IF(W68="g",V68,""))</f>
        <v/>
      </c>
      <c r="Y68" s="44" t="str">
        <f>IFERROR(INDEX('Item Price Summary'!$O:$O,MATCH($D68,'Item Price Summary'!$G:$G,0))*X68,"")</f>
        <v/>
      </c>
      <c r="Z68" s="112"/>
      <c r="AA68" s="111"/>
      <c r="AB68" s="112"/>
      <c r="AC68" s="111"/>
    </row>
    <row r="69" spans="1:29" x14ac:dyDescent="0.3">
      <c r="A69">
        <f t="shared" si="5"/>
        <v>8</v>
      </c>
      <c r="B69" s="94"/>
      <c r="C69" s="114"/>
      <c r="D69" s="2" t="s">
        <v>151</v>
      </c>
      <c r="E69" s="2"/>
      <c r="F69" s="43"/>
      <c r="G69" s="42"/>
      <c r="H69" s="43" t="str">
        <f>IFERROR(VLOOKUP($E69&amp;G69,'[1]Measurement Conversion'!$B:$H,6,FALSE)*F69,IF(G69="g",F69,""))</f>
        <v/>
      </c>
      <c r="I69" s="44" t="str">
        <f>IFERROR(INDEX('Item Price Summary'!$O:$O,MATCH($D69,'Item Price Summary'!$G:$G,0))*H69,"")</f>
        <v/>
      </c>
      <c r="J69" s="111"/>
      <c r="K69" s="111"/>
      <c r="L69" s="111"/>
      <c r="M69" s="111"/>
      <c r="N69" s="21"/>
      <c r="O69" s="7"/>
      <c r="P69" s="21" t="str">
        <f>IFERROR(VLOOKUP($E69&amp;O69,'[1]Measurement Conversion'!$B:$H,6,FALSE)*N69,IF(O69="g",N69,""))</f>
        <v/>
      </c>
      <c r="Q69" s="27" t="str">
        <f>IFERROR(INDEX('Item Price Summary'!$O:$O,MATCH($D69,'Item Price Summary'!$G:$G,0))*P69,"")</f>
        <v/>
      </c>
      <c r="R69" s="101"/>
      <c r="S69" s="100"/>
      <c r="T69" s="101"/>
      <c r="U69" s="100"/>
      <c r="V69" s="43"/>
      <c r="W69" s="42"/>
      <c r="X69" s="43" t="str">
        <f>IFERROR(VLOOKUP($E69&amp;W69,'[1]Measurement Conversion'!$B:$H,6,FALSE)*V69,IF(W69="g",V69,""))</f>
        <v/>
      </c>
      <c r="Y69" s="44" t="str">
        <f>IFERROR(INDEX('Item Price Summary'!$O:$O,MATCH($D69,'Item Price Summary'!$G:$G,0))*X69,"")</f>
        <v/>
      </c>
      <c r="Z69" s="112"/>
      <c r="AA69" s="111"/>
      <c r="AB69" s="112"/>
      <c r="AC69" s="111"/>
    </row>
    <row r="70" spans="1:29" x14ac:dyDescent="0.3">
      <c r="A70">
        <f t="shared" si="5"/>
        <v>9</v>
      </c>
      <c r="B70" s="94"/>
      <c r="C70" s="114"/>
      <c r="D70" s="2" t="s">
        <v>151</v>
      </c>
      <c r="E70" s="2"/>
      <c r="F70" s="43"/>
      <c r="G70" s="42"/>
      <c r="H70" s="43" t="str">
        <f>IFERROR(VLOOKUP($E70&amp;G70,'[1]Measurement Conversion'!$B:$H,6,FALSE)*F70,IF(G70="g",F70,""))</f>
        <v/>
      </c>
      <c r="I70" s="44" t="str">
        <f>IFERROR(INDEX('Item Price Summary'!$O:$O,MATCH($D70,'Item Price Summary'!$G:$G,0))*H70,"")</f>
        <v/>
      </c>
      <c r="J70" s="111"/>
      <c r="K70" s="111"/>
      <c r="L70" s="111"/>
      <c r="M70" s="111"/>
      <c r="N70" s="21"/>
      <c r="O70" s="7"/>
      <c r="P70" s="21" t="str">
        <f>IFERROR(VLOOKUP($E70&amp;O70,'[1]Measurement Conversion'!$B:$H,6,FALSE)*N70,IF(O70="g",N70,""))</f>
        <v/>
      </c>
      <c r="Q70" s="27" t="str">
        <f>IFERROR(INDEX('Item Price Summary'!$O:$O,MATCH($D70,'Item Price Summary'!$G:$G,0))*P70,"")</f>
        <v/>
      </c>
      <c r="R70" s="101"/>
      <c r="S70" s="100"/>
      <c r="T70" s="101"/>
      <c r="U70" s="100"/>
      <c r="V70" s="43"/>
      <c r="W70" s="42"/>
      <c r="X70" s="43" t="str">
        <f>IFERROR(VLOOKUP($E70&amp;W70,'[1]Measurement Conversion'!$B:$H,6,FALSE)*V70,IF(W70="g",V70,""))</f>
        <v/>
      </c>
      <c r="Y70" s="44" t="str">
        <f>IFERROR(INDEX('Item Price Summary'!$O:$O,MATCH($D70,'Item Price Summary'!$G:$G,0))*X70,"")</f>
        <v/>
      </c>
      <c r="Z70" s="112"/>
      <c r="AA70" s="111"/>
      <c r="AB70" s="112"/>
      <c r="AC70" s="111"/>
    </row>
    <row r="71" spans="1:29" x14ac:dyDescent="0.3">
      <c r="A71">
        <f t="shared" si="5"/>
        <v>10</v>
      </c>
      <c r="B71" s="94"/>
      <c r="C71" s="115"/>
      <c r="D71" s="2" t="s">
        <v>92</v>
      </c>
      <c r="E71" s="2"/>
      <c r="F71" s="43"/>
      <c r="G71" s="42"/>
      <c r="H71" s="43" t="str">
        <f>IFERROR(VLOOKUP($E71&amp;G71,'[1]Measurement Conversion'!$B:$H,6,FALSE)*F71,IF(G71="g",F71,""))</f>
        <v/>
      </c>
      <c r="I71" s="44" t="str">
        <f>IFERROR(INDEX('Item Price Summary'!$O:$O,MATCH($D71,'Item Price Summary'!$G:$G,0))*H71,"")</f>
        <v/>
      </c>
      <c r="J71" s="111"/>
      <c r="K71" s="111"/>
      <c r="L71" s="111"/>
      <c r="M71" s="111"/>
      <c r="N71" s="21"/>
      <c r="O71" s="7"/>
      <c r="P71" s="21" t="str">
        <f>IFERROR(VLOOKUP($E71&amp;O71,'[1]Measurement Conversion'!$B:$H,6,FALSE)*N71,IF(O71="g",N71,""))</f>
        <v/>
      </c>
      <c r="Q71" s="27" t="str">
        <f>IFERROR(INDEX('Item Price Summary'!$O:$O,MATCH($D71,'Item Price Summary'!$G:$G,0))*P71,"")</f>
        <v/>
      </c>
      <c r="R71" s="101"/>
      <c r="S71" s="100"/>
      <c r="T71" s="101"/>
      <c r="U71" s="100"/>
      <c r="V71" s="43"/>
      <c r="W71" s="42"/>
      <c r="X71" s="43" t="str">
        <f>IFERROR(VLOOKUP($E71&amp;W71,'[1]Measurement Conversion'!$B:$H,6,FALSE)*V71,IF(W71="g",V71,""))</f>
        <v/>
      </c>
      <c r="Y71" s="44" t="str">
        <f>IFERROR(INDEX('Item Price Summary'!$O:$O,MATCH($D71,'Item Price Summary'!$G:$G,0))*X71,"")</f>
        <v/>
      </c>
      <c r="Z71" s="112"/>
      <c r="AA71" s="111"/>
      <c r="AB71" s="112"/>
      <c r="AC71" s="111"/>
    </row>
    <row r="72" spans="1:29" x14ac:dyDescent="0.3">
      <c r="A72">
        <v>1</v>
      </c>
      <c r="B72" s="94"/>
      <c r="C72" s="95" t="s">
        <v>243</v>
      </c>
      <c r="D72" s="2" t="s">
        <v>172</v>
      </c>
      <c r="E72" s="2" t="s">
        <v>67</v>
      </c>
      <c r="F72" s="43"/>
      <c r="G72" s="42"/>
      <c r="H72" s="43" t="str">
        <f>IFERROR(VLOOKUP($E72&amp;G72,'[1]Measurement Conversion'!$B:$H,6,FALSE)*F72,IF(G72="g",F72,""))</f>
        <v/>
      </c>
      <c r="I72" s="64" t="str">
        <f>IFERROR(INDEX('Item Price Summary'!$O:$O,MATCH($D72,'Item Price Summary'!$G:$G,0))*H72,"")</f>
        <v/>
      </c>
      <c r="J72" s="110">
        <f>SUM(I72:I81)</f>
        <v>0</v>
      </c>
      <c r="K72" s="111">
        <f>J72/$G$4</f>
        <v>0</v>
      </c>
      <c r="L72" s="110">
        <f>SUM(I72:I81)+$H$4</f>
        <v>0.32059123916666665</v>
      </c>
      <c r="M72" s="111">
        <f>L72/$G$4</f>
        <v>4.9397725603492551E-2</v>
      </c>
      <c r="N72" s="21">
        <v>300</v>
      </c>
      <c r="O72" s="7" t="s">
        <v>45</v>
      </c>
      <c r="P72" s="21">
        <f>IFERROR(VLOOKUP($E72&amp;O72,'[1]Measurement Conversion'!$B:$H,6,FALSE)*N72,IF(O72="g",N72,""))</f>
        <v>276</v>
      </c>
      <c r="Q72" s="23">
        <f>IFERROR(INDEX('Item Price Summary'!$O:$O,MATCH($D72,'Item Price Summary'!$G:$G,0))*P72,"")</f>
        <v>0.96497885835095132</v>
      </c>
      <c r="R72" s="97">
        <f>SUM(Q72:Q81)</f>
        <v>1.6963679492600421</v>
      </c>
      <c r="S72" s="98">
        <f>R72/$G$5</f>
        <v>0.22648437239786942</v>
      </c>
      <c r="T72" s="97">
        <f>SUM(Q72:Q81)+$H$5</f>
        <v>2.0944757209267086</v>
      </c>
      <c r="U72" s="98">
        <f>T72/$G$5</f>
        <v>0.27963627782733091</v>
      </c>
      <c r="V72" s="43"/>
      <c r="W72" s="42"/>
      <c r="X72" s="43" t="str">
        <f>IFERROR(VLOOKUP($E72&amp;W72,'[1]Measurement Conversion'!$B:$H,6,FALSE)*V72,IF(W72="g",V72,""))</f>
        <v/>
      </c>
      <c r="Y72" s="44" t="str">
        <f>IFERROR(INDEX('Item Price Summary'!$O:$O,MATCH($D72,'Item Price Summary'!$G:$G,0))*X72,"")</f>
        <v/>
      </c>
      <c r="Z72" s="112">
        <f>SUM(Y72:Y81)</f>
        <v>0</v>
      </c>
      <c r="AA72" s="111" t="e">
        <f>Z72/$G$6</f>
        <v>#VALUE!</v>
      </c>
      <c r="AB72" s="112">
        <f>SUM(Y72:Y81)+$H$6</f>
        <v>0</v>
      </c>
      <c r="AC72" s="111" t="e">
        <f>AB72/$G$6</f>
        <v>#VALUE!</v>
      </c>
    </row>
    <row r="73" spans="1:29" x14ac:dyDescent="0.3">
      <c r="A73">
        <f>A72+1</f>
        <v>2</v>
      </c>
      <c r="B73" s="94"/>
      <c r="C73" s="95"/>
      <c r="D73" s="2" t="s">
        <v>191</v>
      </c>
      <c r="E73" s="2" t="s">
        <v>72</v>
      </c>
      <c r="F73" s="43"/>
      <c r="G73" s="42"/>
      <c r="H73" s="43" t="str">
        <f>IFERROR(VLOOKUP($E73&amp;G73,'[1]Measurement Conversion'!$B:$H,6,FALSE)*F73,IF(G73="g",F73,""))</f>
        <v/>
      </c>
      <c r="I73" s="44" t="str">
        <f>IFERROR(INDEX('Item Price Summary'!$O:$O,MATCH($D73,'Item Price Summary'!$G:$G,0))*H73,"")</f>
        <v/>
      </c>
      <c r="J73" s="111"/>
      <c r="K73" s="111"/>
      <c r="L73" s="111"/>
      <c r="M73" s="111"/>
      <c r="N73" s="21">
        <v>1.5</v>
      </c>
      <c r="O73" s="7" t="s">
        <v>37</v>
      </c>
      <c r="P73" s="21">
        <f>IFERROR(VLOOKUP($E73&amp;O73,'[1]Measurement Conversion'!$B:$H,6,FALSE)*N73,IF(O73="g",N73,""))</f>
        <v>37.5</v>
      </c>
      <c r="Q73" s="23">
        <f>IFERROR(INDEX('Item Price Summary'!$O:$O,MATCH($D73,'Item Price Summary'!$G:$G,0))*P73,"")</f>
        <v>0.30843749999999998</v>
      </c>
      <c r="R73" s="97"/>
      <c r="S73" s="98"/>
      <c r="T73" s="97"/>
      <c r="U73" s="98"/>
      <c r="V73" s="43"/>
      <c r="W73" s="42"/>
      <c r="X73" s="43" t="str">
        <f>IFERROR(VLOOKUP($E73&amp;W73,'[1]Measurement Conversion'!$B:$H,6,FALSE)*V73,IF(W73="g",V73,""))</f>
        <v/>
      </c>
      <c r="Y73" s="44" t="str">
        <f>IFERROR(INDEX('Item Price Summary'!$O:$O,MATCH($D73,'Item Price Summary'!$G:$G,0))*X73,"")</f>
        <v/>
      </c>
      <c r="Z73" s="112"/>
      <c r="AA73" s="111"/>
      <c r="AB73" s="112"/>
      <c r="AC73" s="111"/>
    </row>
    <row r="74" spans="1:29" x14ac:dyDescent="0.3">
      <c r="A74">
        <f t="shared" ref="A74:A81" si="6">A73+1</f>
        <v>3</v>
      </c>
      <c r="B74" s="94"/>
      <c r="C74" s="95"/>
      <c r="D74" s="2" t="s">
        <v>27</v>
      </c>
      <c r="E74" s="2" t="s">
        <v>27</v>
      </c>
      <c r="F74" s="43"/>
      <c r="G74" s="42"/>
      <c r="H74" s="43" t="str">
        <f>IFERROR(VLOOKUP($E74&amp;G74,'[1]Measurement Conversion'!$B:$H,6,FALSE)*F74,IF(G74="g",F74,""))</f>
        <v/>
      </c>
      <c r="I74" s="44" t="str">
        <f>IFERROR(INDEX('Item Price Summary'!$O:$O,MATCH($D74,'Item Price Summary'!$G:$G,0))*H74,"")</f>
        <v/>
      </c>
      <c r="J74" s="111"/>
      <c r="K74" s="111"/>
      <c r="L74" s="111"/>
      <c r="M74" s="111"/>
      <c r="N74" s="21">
        <v>400</v>
      </c>
      <c r="O74" s="7" t="s">
        <v>26</v>
      </c>
      <c r="P74" s="21">
        <f>IFERROR(VLOOKUP($E74&amp;O74,'[1]Measurement Conversion'!$B:$H,6,FALSE)*N74,IF(O74="g",N74,""))</f>
        <v>202.88399999999999</v>
      </c>
      <c r="Q74" s="23">
        <f>IFERROR(INDEX('Item Price Summary'!$O:$O,MATCH($D74,'Item Price Summary'!$G:$G,0))*P74,"")</f>
        <v>0</v>
      </c>
      <c r="R74" s="97"/>
      <c r="S74" s="98"/>
      <c r="T74" s="97"/>
      <c r="U74" s="98"/>
      <c r="V74" s="43"/>
      <c r="W74" s="42"/>
      <c r="X74" s="43" t="str">
        <f>IFERROR(VLOOKUP($E74&amp;W74,'[1]Measurement Conversion'!$B:$H,6,FALSE)*V74,IF(W74="g",V74,""))</f>
        <v/>
      </c>
      <c r="Y74" s="44" t="str">
        <f>IFERROR(INDEX('Item Price Summary'!$O:$O,MATCH($D74,'Item Price Summary'!$G:$G,0))*X74,"")</f>
        <v/>
      </c>
      <c r="Z74" s="112"/>
      <c r="AA74" s="111"/>
      <c r="AB74" s="112"/>
      <c r="AC74" s="111"/>
    </row>
    <row r="75" spans="1:29" x14ac:dyDescent="0.3">
      <c r="A75">
        <f t="shared" si="6"/>
        <v>4</v>
      </c>
      <c r="B75" s="94"/>
      <c r="C75" s="95"/>
      <c r="D75" s="2" t="s">
        <v>130</v>
      </c>
      <c r="E75" s="2" t="s">
        <v>130</v>
      </c>
      <c r="F75" s="43"/>
      <c r="G75" s="42"/>
      <c r="H75" s="43" t="str">
        <f>IFERROR(VLOOKUP($E75&amp;G75,'[1]Measurement Conversion'!$B:$H,6,FALSE)*F75,IF(G75="g",F75,""))</f>
        <v/>
      </c>
      <c r="I75" s="44" t="str">
        <f>IFERROR(INDEX('Item Price Summary'!$O:$O,MATCH($D75,'Item Price Summary'!$G:$G,0))*H75,"")</f>
        <v/>
      </c>
      <c r="J75" s="111"/>
      <c r="K75" s="111"/>
      <c r="L75" s="111"/>
      <c r="M75" s="111"/>
      <c r="N75" s="21">
        <v>1</v>
      </c>
      <c r="O75" s="7" t="s">
        <v>109</v>
      </c>
      <c r="P75" s="21">
        <f>IFERROR(VLOOKUP($E75&amp;O75,'[1]Measurement Conversion'!$B:$H,6,FALSE)*N75,IF(O75="g",N75,""))</f>
        <v>48.57</v>
      </c>
      <c r="Q75" s="23">
        <f>IFERROR(INDEX('Item Price Summary'!$O:$O,MATCH($D75,'Item Price Summary'!$G:$G,0))*P75,"")</f>
        <v>0.10045159090909089</v>
      </c>
      <c r="R75" s="97"/>
      <c r="S75" s="98"/>
      <c r="T75" s="97"/>
      <c r="U75" s="98"/>
      <c r="V75" s="43"/>
      <c r="W75" s="42"/>
      <c r="X75" s="43" t="str">
        <f>IFERROR(VLOOKUP($E75&amp;W75,'[1]Measurement Conversion'!$B:$H,6,FALSE)*V75,IF(W75="g",V75,""))</f>
        <v/>
      </c>
      <c r="Y75" s="44" t="str">
        <f>IFERROR(INDEX('Item Price Summary'!$O:$O,MATCH($D75,'Item Price Summary'!$G:$G,0))*X75,"")</f>
        <v/>
      </c>
      <c r="Z75" s="112"/>
      <c r="AA75" s="111"/>
      <c r="AB75" s="112"/>
      <c r="AC75" s="111"/>
    </row>
    <row r="76" spans="1:29" x14ac:dyDescent="0.3">
      <c r="A76">
        <f t="shared" si="6"/>
        <v>5</v>
      </c>
      <c r="B76" s="94"/>
      <c r="C76" s="95"/>
      <c r="D76" s="2" t="s">
        <v>141</v>
      </c>
      <c r="E76" s="2" t="s">
        <v>152</v>
      </c>
      <c r="F76" s="43"/>
      <c r="G76" s="42"/>
      <c r="H76" s="43" t="str">
        <f>IFERROR(VLOOKUP($E76&amp;G76,'[1]Measurement Conversion'!$B:$H,6,FALSE)*F76,IF(G76="g",F76,""))</f>
        <v/>
      </c>
      <c r="I76" s="44" t="str">
        <f>IFERROR(INDEX('Item Price Summary'!$O:$O,MATCH($D76,'Item Price Summary'!$G:$G,0))*H76,"")</f>
        <v/>
      </c>
      <c r="J76" s="111"/>
      <c r="K76" s="111"/>
      <c r="L76" s="111"/>
      <c r="M76" s="111"/>
      <c r="N76" s="21">
        <v>1</v>
      </c>
      <c r="O76" s="7" t="s">
        <v>109</v>
      </c>
      <c r="P76" s="21">
        <f>IFERROR(VLOOKUP($E76&amp;O76,'[1]Measurement Conversion'!$B:$H,6,FALSE)*N76,IF(O76="g",N76,""))</f>
        <v>45</v>
      </c>
      <c r="Q76" s="23">
        <f>IFERROR(INDEX('Item Price Summary'!$O:$O,MATCH($D76,'Item Price Summary'!$G:$G,0))*P76,"")</f>
        <v>0.32250000000000001</v>
      </c>
      <c r="R76" s="97"/>
      <c r="S76" s="98"/>
      <c r="T76" s="97"/>
      <c r="U76" s="98"/>
      <c r="V76" s="43"/>
      <c r="W76" s="42"/>
      <c r="X76" s="43" t="str">
        <f>IFERROR(VLOOKUP($E76&amp;W76,'[1]Measurement Conversion'!$B:$H,6,FALSE)*V76,IF(W76="g",V76,""))</f>
        <v/>
      </c>
      <c r="Y76" s="44" t="str">
        <f>IFERROR(INDEX('Item Price Summary'!$O:$O,MATCH($D76,'Item Price Summary'!$G:$G,0))*X76,"")</f>
        <v/>
      </c>
      <c r="Z76" s="112"/>
      <c r="AA76" s="111"/>
      <c r="AB76" s="112"/>
      <c r="AC76" s="111"/>
    </row>
    <row r="77" spans="1:29" x14ac:dyDescent="0.3">
      <c r="A77">
        <f t="shared" si="6"/>
        <v>6</v>
      </c>
      <c r="B77" s="94"/>
      <c r="C77" s="95"/>
      <c r="D77" s="2" t="s">
        <v>151</v>
      </c>
      <c r="E77" s="2"/>
      <c r="F77" s="43"/>
      <c r="G77" s="42"/>
      <c r="H77" s="43" t="str">
        <f>IFERROR(VLOOKUP($E77&amp;G77,'[1]Measurement Conversion'!$B:$H,6,FALSE)*F77,IF(G77="g",F77,""))</f>
        <v/>
      </c>
      <c r="I77" s="44" t="str">
        <f>IFERROR(INDEX('Item Price Summary'!$O:$O,MATCH($D77,'Item Price Summary'!$G:$G,0))*H77,"")</f>
        <v/>
      </c>
      <c r="J77" s="111"/>
      <c r="K77" s="111"/>
      <c r="L77" s="111"/>
      <c r="M77" s="111"/>
      <c r="N77" s="21"/>
      <c r="O77" s="7"/>
      <c r="P77" s="21" t="str">
        <f>IFERROR(VLOOKUP($E77&amp;O77,'[1]Measurement Conversion'!$B:$H,6,FALSE)*N77,IF(O77="g",N77,""))</f>
        <v/>
      </c>
      <c r="Q77" s="23" t="str">
        <f>IFERROR(INDEX('Item Price Summary'!$O:$O,MATCH($D77,'Item Price Summary'!$G:$G,0))*P77,"")</f>
        <v/>
      </c>
      <c r="R77" s="97"/>
      <c r="S77" s="98"/>
      <c r="T77" s="97"/>
      <c r="U77" s="98"/>
      <c r="V77" s="43"/>
      <c r="W77" s="42"/>
      <c r="X77" s="43" t="str">
        <f>IFERROR(VLOOKUP($E77&amp;W77,'[1]Measurement Conversion'!$B:$H,6,FALSE)*V77,IF(W77="g",V77,""))</f>
        <v/>
      </c>
      <c r="Y77" s="44" t="str">
        <f>IFERROR(INDEX('Item Price Summary'!$O:$O,MATCH($D77,'Item Price Summary'!$G:$G,0))*X77,"")</f>
        <v/>
      </c>
      <c r="Z77" s="112"/>
      <c r="AA77" s="111"/>
      <c r="AB77" s="112"/>
      <c r="AC77" s="111"/>
    </row>
    <row r="78" spans="1:29" x14ac:dyDescent="0.3">
      <c r="A78">
        <f t="shared" si="6"/>
        <v>7</v>
      </c>
      <c r="B78" s="94"/>
      <c r="C78" s="95"/>
      <c r="D78" s="2" t="s">
        <v>151</v>
      </c>
      <c r="E78" s="2"/>
      <c r="F78" s="43"/>
      <c r="G78" s="42"/>
      <c r="H78" s="43" t="str">
        <f>IFERROR(VLOOKUP($E78&amp;G78,'[1]Measurement Conversion'!$B:$H,6,FALSE)*F78,IF(G78="g",F78,""))</f>
        <v/>
      </c>
      <c r="I78" s="44" t="str">
        <f>IFERROR(INDEX('Item Price Summary'!$O:$O,MATCH($D78,'Item Price Summary'!$G:$G,0))*H78,"")</f>
        <v/>
      </c>
      <c r="J78" s="111"/>
      <c r="K78" s="111"/>
      <c r="L78" s="111"/>
      <c r="M78" s="111"/>
      <c r="N78" s="21"/>
      <c r="O78" s="7"/>
      <c r="P78" s="21" t="str">
        <f>IFERROR(VLOOKUP($E78&amp;O78,'[1]Measurement Conversion'!$B:$H,6,FALSE)*N78,IF(O78="g",N78,""))</f>
        <v/>
      </c>
      <c r="Q78" s="23" t="str">
        <f>IFERROR(INDEX('Item Price Summary'!$O:$O,MATCH($D78,'Item Price Summary'!$G:$G,0))*P78,"")</f>
        <v/>
      </c>
      <c r="R78" s="97"/>
      <c r="S78" s="98"/>
      <c r="T78" s="97"/>
      <c r="U78" s="98"/>
      <c r="V78" s="43"/>
      <c r="W78" s="42"/>
      <c r="X78" s="43" t="str">
        <f>IFERROR(VLOOKUP($E78&amp;W78,'[1]Measurement Conversion'!$B:$H,6,FALSE)*V78,IF(W78="g",V78,""))</f>
        <v/>
      </c>
      <c r="Y78" s="44" t="str">
        <f>IFERROR(INDEX('Item Price Summary'!$O:$O,MATCH($D78,'Item Price Summary'!$G:$G,0))*X78,"")</f>
        <v/>
      </c>
      <c r="Z78" s="112"/>
      <c r="AA78" s="111"/>
      <c r="AB78" s="112"/>
      <c r="AC78" s="111"/>
    </row>
    <row r="79" spans="1:29" x14ac:dyDescent="0.3">
      <c r="A79">
        <f t="shared" si="6"/>
        <v>8</v>
      </c>
      <c r="B79" s="94"/>
      <c r="C79" s="95"/>
      <c r="D79" s="2" t="s">
        <v>151</v>
      </c>
      <c r="E79" s="2"/>
      <c r="F79" s="43"/>
      <c r="G79" s="42"/>
      <c r="H79" s="43" t="str">
        <f>IFERROR(VLOOKUP($E79&amp;G79,'[1]Measurement Conversion'!$B:$H,6,FALSE)*F79,IF(G79="g",F79,""))</f>
        <v/>
      </c>
      <c r="I79" s="44" t="str">
        <f>IFERROR(INDEX('Item Price Summary'!$O:$O,MATCH($D79,'Item Price Summary'!$G:$G,0))*H79,"")</f>
        <v/>
      </c>
      <c r="J79" s="111"/>
      <c r="K79" s="111"/>
      <c r="L79" s="111"/>
      <c r="M79" s="111"/>
      <c r="N79" s="21"/>
      <c r="O79" s="7"/>
      <c r="P79" s="21" t="str">
        <f>IFERROR(VLOOKUP($E79&amp;O79,'[1]Measurement Conversion'!$B:$H,6,FALSE)*N79,IF(O79="g",N79,""))</f>
        <v/>
      </c>
      <c r="Q79" s="23" t="str">
        <f>IFERROR(INDEX('Item Price Summary'!$O:$O,MATCH($D79,'Item Price Summary'!$G:$G,0))*P79,"")</f>
        <v/>
      </c>
      <c r="R79" s="97"/>
      <c r="S79" s="98"/>
      <c r="T79" s="97"/>
      <c r="U79" s="98"/>
      <c r="V79" s="43"/>
      <c r="W79" s="42"/>
      <c r="X79" s="43" t="str">
        <f>IFERROR(VLOOKUP($E79&amp;W79,'[1]Measurement Conversion'!$B:$H,6,FALSE)*V79,IF(W79="g",V79,""))</f>
        <v/>
      </c>
      <c r="Y79" s="44" t="str">
        <f>IFERROR(INDEX('Item Price Summary'!$O:$O,MATCH($D79,'Item Price Summary'!$G:$G,0))*X79,"")</f>
        <v/>
      </c>
      <c r="Z79" s="112"/>
      <c r="AA79" s="111"/>
      <c r="AB79" s="112"/>
      <c r="AC79" s="111"/>
    </row>
    <row r="80" spans="1:29" x14ac:dyDescent="0.3">
      <c r="A80">
        <f t="shared" si="6"/>
        <v>9</v>
      </c>
      <c r="B80" s="94"/>
      <c r="C80" s="95"/>
      <c r="D80" s="2" t="s">
        <v>151</v>
      </c>
      <c r="E80" s="2"/>
      <c r="F80" s="43"/>
      <c r="G80" s="42"/>
      <c r="H80" s="43" t="str">
        <f>IFERROR(VLOOKUP($E80&amp;G80,'[1]Measurement Conversion'!$B:$H,6,FALSE)*F80,IF(G80="g",F80,""))</f>
        <v/>
      </c>
      <c r="I80" s="44" t="str">
        <f>IFERROR(INDEX('Item Price Summary'!$O:$O,MATCH($D80,'Item Price Summary'!$G:$G,0))*H80,"")</f>
        <v/>
      </c>
      <c r="J80" s="111"/>
      <c r="K80" s="111"/>
      <c r="L80" s="111"/>
      <c r="M80" s="111"/>
      <c r="N80" s="21"/>
      <c r="O80" s="7"/>
      <c r="P80" s="21" t="str">
        <f>IFERROR(VLOOKUP($E80&amp;O80,'[1]Measurement Conversion'!$B:$H,6,FALSE)*N80,IF(O80="g",N80,""))</f>
        <v/>
      </c>
      <c r="Q80" s="23" t="str">
        <f>IFERROR(INDEX('Item Price Summary'!$O:$O,MATCH($D80,'Item Price Summary'!$G:$G,0))*P80,"")</f>
        <v/>
      </c>
      <c r="R80" s="97"/>
      <c r="S80" s="98"/>
      <c r="T80" s="97"/>
      <c r="U80" s="98"/>
      <c r="V80" s="43"/>
      <c r="W80" s="42"/>
      <c r="X80" s="43" t="str">
        <f>IFERROR(VLOOKUP($E80&amp;W80,'[1]Measurement Conversion'!$B:$H,6,FALSE)*V80,IF(W80="g",V80,""))</f>
        <v/>
      </c>
      <c r="Y80" s="44" t="str">
        <f>IFERROR(INDEX('Item Price Summary'!$O:$O,MATCH($D80,'Item Price Summary'!$G:$G,0))*X80,"")</f>
        <v/>
      </c>
      <c r="Z80" s="112"/>
      <c r="AA80" s="111"/>
      <c r="AB80" s="112"/>
      <c r="AC80" s="111"/>
    </row>
    <row r="81" spans="1:29" x14ac:dyDescent="0.3">
      <c r="A81">
        <f t="shared" si="6"/>
        <v>10</v>
      </c>
      <c r="B81" s="94"/>
      <c r="C81" s="95"/>
      <c r="D81" s="2" t="s">
        <v>92</v>
      </c>
      <c r="E81" s="2"/>
      <c r="F81" s="43"/>
      <c r="G81" s="42"/>
      <c r="H81" s="43" t="str">
        <f>IFERROR(VLOOKUP($E81&amp;G81,'[1]Measurement Conversion'!$B:$H,6,FALSE)*F81,IF(G81="g",F81,""))</f>
        <v/>
      </c>
      <c r="I81" s="44" t="str">
        <f>IFERROR(INDEX('Item Price Summary'!$O:$O,MATCH($D81,'Item Price Summary'!$G:$G,0))*H81,"")</f>
        <v/>
      </c>
      <c r="J81" s="111"/>
      <c r="K81" s="111"/>
      <c r="L81" s="111"/>
      <c r="M81" s="111"/>
      <c r="N81" s="21"/>
      <c r="O81" s="7"/>
      <c r="P81" s="21" t="str">
        <f>IFERROR(VLOOKUP($E81&amp;O81,'[1]Measurement Conversion'!$B:$H,6,FALSE)*N81,IF(O81="g",N81,""))</f>
        <v/>
      </c>
      <c r="Q81" s="23" t="str">
        <f>IFERROR(INDEX('Item Price Summary'!$O:$O,MATCH($D81,'Item Price Summary'!$G:$G,0))*P81,"")</f>
        <v/>
      </c>
      <c r="R81" s="97"/>
      <c r="S81" s="98"/>
      <c r="T81" s="97"/>
      <c r="U81" s="98"/>
      <c r="V81" s="43"/>
      <c r="W81" s="42"/>
      <c r="X81" s="43" t="str">
        <f>IFERROR(VLOOKUP($E81&amp;W81,'[1]Measurement Conversion'!$B:$H,6,FALSE)*V81,IF(W81="g",V81,""))</f>
        <v/>
      </c>
      <c r="Y81" s="44" t="str">
        <f>IFERROR(INDEX('Item Price Summary'!$O:$O,MATCH($D81,'Item Price Summary'!$G:$G,0))*X81,"")</f>
        <v/>
      </c>
      <c r="Z81" s="112"/>
      <c r="AA81" s="111"/>
      <c r="AB81" s="112"/>
      <c r="AC81" s="111"/>
    </row>
  </sheetData>
  <autoFilter ref="A11:AC71" xr:uid="{22D82DB2-215A-44CB-AB88-792B39081F64}">
    <filterColumn colId="9" showButton="0"/>
    <filterColumn colId="11" showButton="0"/>
    <filterColumn colId="17" showButton="0"/>
    <filterColumn colId="19" showButton="0"/>
    <filterColumn colId="25" showButton="0"/>
    <filterColumn colId="27" showButton="0"/>
  </autoFilter>
  <mergeCells count="108">
    <mergeCell ref="B62:B71"/>
    <mergeCell ref="C62:C71"/>
    <mergeCell ref="J62:J71"/>
    <mergeCell ref="K62:K71"/>
    <mergeCell ref="L62:L71"/>
    <mergeCell ref="Z62:Z71"/>
    <mergeCell ref="AA62:AA71"/>
    <mergeCell ref="AB62:AB71"/>
    <mergeCell ref="AC62:AC71"/>
    <mergeCell ref="M62:M71"/>
    <mergeCell ref="R62:R71"/>
    <mergeCell ref="S62:S71"/>
    <mergeCell ref="T62:T71"/>
    <mergeCell ref="U62:U71"/>
    <mergeCell ref="T22:T31"/>
    <mergeCell ref="AA12:AA21"/>
    <mergeCell ref="AA32:AA41"/>
    <mergeCell ref="U12:U21"/>
    <mergeCell ref="AA22:AA31"/>
    <mergeCell ref="S32:S41"/>
    <mergeCell ref="U42:U51"/>
    <mergeCell ref="T32:T41"/>
    <mergeCell ref="B42:B51"/>
    <mergeCell ref="C42:C51"/>
    <mergeCell ref="J42:J51"/>
    <mergeCell ref="K42:K51"/>
    <mergeCell ref="L42:L51"/>
    <mergeCell ref="B32:B41"/>
    <mergeCell ref="C32:C41"/>
    <mergeCell ref="K32:K41"/>
    <mergeCell ref="M32:M41"/>
    <mergeCell ref="L32:L41"/>
    <mergeCell ref="B22:B31"/>
    <mergeCell ref="C22:C31"/>
    <mergeCell ref="K12:K21"/>
    <mergeCell ref="B12:B21"/>
    <mergeCell ref="C12:C21"/>
    <mergeCell ref="M12:M21"/>
    <mergeCell ref="S22:S31"/>
    <mergeCell ref="J12:J21"/>
    <mergeCell ref="J22:J31"/>
    <mergeCell ref="L12:L21"/>
    <mergeCell ref="L22:L31"/>
    <mergeCell ref="K22:K31"/>
    <mergeCell ref="M22:M31"/>
    <mergeCell ref="R12:R21"/>
    <mergeCell ref="R22:R31"/>
    <mergeCell ref="E3:G3"/>
    <mergeCell ref="AC32:AC41"/>
    <mergeCell ref="AB12:AB21"/>
    <mergeCell ref="AB22:AB31"/>
    <mergeCell ref="AB32:AB41"/>
    <mergeCell ref="V9:AC10"/>
    <mergeCell ref="F9:M10"/>
    <mergeCell ref="N9:U10"/>
    <mergeCell ref="J11:K11"/>
    <mergeCell ref="L11:M11"/>
    <mergeCell ref="AB11:AC11"/>
    <mergeCell ref="AC12:AC21"/>
    <mergeCell ref="AC22:AC31"/>
    <mergeCell ref="R11:S11"/>
    <mergeCell ref="T11:U11"/>
    <mergeCell ref="Z12:Z21"/>
    <mergeCell ref="Z22:Z31"/>
    <mergeCell ref="U22:U31"/>
    <mergeCell ref="S12:S21"/>
    <mergeCell ref="Z32:Z41"/>
    <mergeCell ref="Z11:AA11"/>
    <mergeCell ref="U32:U41"/>
    <mergeCell ref="R32:R41"/>
    <mergeCell ref="T12:T21"/>
    <mergeCell ref="J32:J41"/>
    <mergeCell ref="M42:M51"/>
    <mergeCell ref="R42:R51"/>
    <mergeCell ref="S42:S51"/>
    <mergeCell ref="T42:T51"/>
    <mergeCell ref="Z42:Z51"/>
    <mergeCell ref="AA42:AA51"/>
    <mergeCell ref="AB42:AB51"/>
    <mergeCell ref="AC42:AC51"/>
    <mergeCell ref="B52:B61"/>
    <mergeCell ref="C52:C61"/>
    <mergeCell ref="J52:J61"/>
    <mergeCell ref="K52:K61"/>
    <mergeCell ref="L52:L61"/>
    <mergeCell ref="M52:M61"/>
    <mergeCell ref="R52:R61"/>
    <mergeCell ref="S52:S61"/>
    <mergeCell ref="T52:T61"/>
    <mergeCell ref="U52:U61"/>
    <mergeCell ref="Z52:Z61"/>
    <mergeCell ref="AA52:AA61"/>
    <mergeCell ref="AB52:AB61"/>
    <mergeCell ref="AC52:AC61"/>
    <mergeCell ref="U72:U81"/>
    <mergeCell ref="Z72:Z81"/>
    <mergeCell ref="AA72:AA81"/>
    <mergeCell ref="AB72:AB81"/>
    <mergeCell ref="AC72:AC81"/>
    <mergeCell ref="B72:B81"/>
    <mergeCell ref="C72:C81"/>
    <mergeCell ref="J72:J81"/>
    <mergeCell ref="K72:K81"/>
    <mergeCell ref="L72:L81"/>
    <mergeCell ref="M72:M81"/>
    <mergeCell ref="R72:R81"/>
    <mergeCell ref="S72:S81"/>
    <mergeCell ref="T72:T81"/>
  </mergeCells>
  <conditionalFormatting sqref="K12:K81 M12:M81 S12:S81 U12:U81 AA12:AA81 AC12:AC81">
    <cfRule type="cellIs" dxfId="6" priority="3" operator="greaterThan">
      <formula>0.32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4738F-FC9D-4B16-8E32-392C44C899B3}">
  <dimension ref="A1:AC41"/>
  <sheetViews>
    <sheetView zoomScale="75" zoomScaleNormal="75" workbookViewId="0">
      <pane xSplit="5" ySplit="11" topLeftCell="F12" activePane="bottomRight" state="frozen"/>
      <selection pane="topRight" activeCell="F1" sqref="F1"/>
      <selection pane="bottomLeft" activeCell="A12" sqref="A12"/>
      <selection pane="bottomRight" activeCell="H31" sqref="H31"/>
    </sheetView>
  </sheetViews>
  <sheetFormatPr defaultRowHeight="14.4" x14ac:dyDescent="0.3"/>
  <cols>
    <col min="2" max="4" width="35.6640625" customWidth="1"/>
    <col min="5" max="29" width="12.6640625" customWidth="1"/>
  </cols>
  <sheetData>
    <row r="1" spans="1:29" ht="18" x14ac:dyDescent="0.35">
      <c r="A1" s="3" t="e">
        <f>#REF!</f>
        <v>#REF!</v>
      </c>
      <c r="B1" s="25"/>
      <c r="C1" s="25"/>
      <c r="D1" s="25"/>
      <c r="E1" s="25"/>
    </row>
    <row r="2" spans="1:29" ht="18" x14ac:dyDescent="0.35">
      <c r="A2" s="63" t="str" cm="1">
        <f t="array" aca="1" ref="A2" ca="1">_xlfn.TEXTAFTER(CELL("filename",A1),"]")</f>
        <v>Signature HOT</v>
      </c>
    </row>
    <row r="3" spans="1:29" ht="21" customHeight="1" x14ac:dyDescent="0.3">
      <c r="E3" s="104" t="s">
        <v>25</v>
      </c>
      <c r="F3" s="105"/>
      <c r="G3" s="106"/>
      <c r="H3" s="8" t="s">
        <v>11</v>
      </c>
    </row>
    <row r="4" spans="1:29" x14ac:dyDescent="0.3">
      <c r="E4" s="5" t="s">
        <v>160</v>
      </c>
      <c r="F4" s="5" t="s">
        <v>34</v>
      </c>
      <c r="G4" s="23">
        <v>6.49</v>
      </c>
      <c r="H4" s="23">
        <f>'Item Price Summary'!O75+'Item Price Summary'!O76+'Item Price Summary'!O77</f>
        <v>0.33336230769230768</v>
      </c>
    </row>
    <row r="5" spans="1:29" x14ac:dyDescent="0.3">
      <c r="E5" s="5" t="s">
        <v>86</v>
      </c>
      <c r="F5" s="5" t="s">
        <v>35</v>
      </c>
      <c r="G5" s="23" t="s">
        <v>108</v>
      </c>
      <c r="H5" s="23"/>
    </row>
    <row r="6" spans="1:29" x14ac:dyDescent="0.3">
      <c r="E6" s="5" t="s">
        <v>12</v>
      </c>
      <c r="F6" s="5" t="s">
        <v>36</v>
      </c>
      <c r="G6" s="23" t="s">
        <v>108</v>
      </c>
      <c r="H6" s="27"/>
      <c r="Q6" s="24"/>
      <c r="Y6" s="38"/>
    </row>
    <row r="7" spans="1:29" x14ac:dyDescent="0.3">
      <c r="E7" t="s">
        <v>175</v>
      </c>
    </row>
    <row r="9" spans="1:29" x14ac:dyDescent="0.3">
      <c r="F9" s="107" t="s">
        <v>161</v>
      </c>
      <c r="G9" s="107"/>
      <c r="H9" s="107"/>
      <c r="I9" s="107"/>
      <c r="J9" s="107"/>
      <c r="K9" s="107"/>
      <c r="L9" s="107"/>
      <c r="M9" s="107"/>
      <c r="N9" s="107" t="s">
        <v>162</v>
      </c>
      <c r="O9" s="107"/>
      <c r="P9" s="107"/>
      <c r="Q9" s="107"/>
      <c r="R9" s="107"/>
      <c r="S9" s="107"/>
      <c r="T9" s="107"/>
      <c r="U9" s="107"/>
      <c r="V9" s="107" t="s">
        <v>163</v>
      </c>
      <c r="W9" s="107"/>
      <c r="X9" s="107"/>
      <c r="Y9" s="107"/>
      <c r="Z9" s="107"/>
      <c r="AA9" s="107"/>
      <c r="AB9" s="107"/>
      <c r="AC9" s="107"/>
    </row>
    <row r="10" spans="1:29" x14ac:dyDescent="0.3">
      <c r="B10" t="s">
        <v>88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s="4" customFormat="1" ht="30" customHeight="1" x14ac:dyDescent="0.3">
      <c r="B11" s="19" t="s">
        <v>23</v>
      </c>
      <c r="C11" s="19" t="s">
        <v>13</v>
      </c>
      <c r="D11" s="19" t="s">
        <v>14</v>
      </c>
      <c r="E11" s="19" t="s">
        <v>85</v>
      </c>
      <c r="F11" s="19" t="s">
        <v>15</v>
      </c>
      <c r="G11" s="19" t="s">
        <v>7</v>
      </c>
      <c r="H11" s="19" t="s">
        <v>15</v>
      </c>
      <c r="I11" s="19" t="s">
        <v>24</v>
      </c>
      <c r="J11" s="108" t="s">
        <v>16</v>
      </c>
      <c r="K11" s="108"/>
      <c r="L11" s="108" t="s">
        <v>93</v>
      </c>
      <c r="M11" s="108"/>
      <c r="N11" s="19" t="s">
        <v>15</v>
      </c>
      <c r="O11" s="19" t="s">
        <v>7</v>
      </c>
      <c r="P11" s="19" t="s">
        <v>15</v>
      </c>
      <c r="Q11" s="19" t="s">
        <v>24</v>
      </c>
      <c r="R11" s="108" t="s">
        <v>16</v>
      </c>
      <c r="S11" s="108"/>
      <c r="T11" s="108" t="s">
        <v>93</v>
      </c>
      <c r="U11" s="108"/>
      <c r="V11" s="19" t="s">
        <v>15</v>
      </c>
      <c r="W11" s="19" t="s">
        <v>7</v>
      </c>
      <c r="X11" s="19" t="s">
        <v>15</v>
      </c>
      <c r="Y11" s="19" t="s">
        <v>24</v>
      </c>
      <c r="Z11" s="108" t="s">
        <v>16</v>
      </c>
      <c r="AA11" s="108"/>
      <c r="AB11" s="108" t="s">
        <v>93</v>
      </c>
      <c r="AC11" s="108"/>
    </row>
    <row r="12" spans="1:29" x14ac:dyDescent="0.3">
      <c r="A12">
        <v>1</v>
      </c>
      <c r="B12" s="94"/>
      <c r="C12" s="95" t="s">
        <v>179</v>
      </c>
      <c r="D12" s="2" t="s">
        <v>52</v>
      </c>
      <c r="E12" s="2" t="s">
        <v>74</v>
      </c>
      <c r="F12" s="21">
        <v>350</v>
      </c>
      <c r="G12" s="7" t="s">
        <v>45</v>
      </c>
      <c r="H12" s="21">
        <f>IFERROR(VLOOKUP($E12&amp;G12,'[1]Measurement Conversion'!$B:$G,6,FALSE)*F12,IF(G12="g",F12,""))</f>
        <v>350</v>
      </c>
      <c r="I12" s="27">
        <f>IFERROR(INDEX('Item Price Summary'!$O:$O,MATCH($D12,'Item Price Summary'!$G:$G,0))*H12,"")</f>
        <v>0</v>
      </c>
      <c r="J12" s="99">
        <f>SUM(I12:I21)</f>
        <v>1.2211736955732724</v>
      </c>
      <c r="K12" s="100">
        <f>J12/$G$4</f>
        <v>0.18816235679095106</v>
      </c>
      <c r="L12" s="99">
        <f>SUM(I12:I21)+$H$4</f>
        <v>1.5545360032655799</v>
      </c>
      <c r="M12" s="100">
        <f>L12/$G$4</f>
        <v>0.23952788956326346</v>
      </c>
      <c r="N12" s="43"/>
      <c r="O12" s="42"/>
      <c r="P12" s="43" t="str">
        <f>IFERROR(VLOOKUP($E12&amp;O12,'[1]Measurement Conversion'!$B:$H,6,FALSE)*N12,IF(O12="g",N12,""))</f>
        <v/>
      </c>
      <c r="Q12" s="44" t="str">
        <f>IFERROR(INDEX('Item Price Summary'!$O:$O,MATCH($D12,'Item Price Summary'!$G:$G,0))*P12,"")</f>
        <v/>
      </c>
      <c r="R12" s="112">
        <f>SUM(Q12:Q21)</f>
        <v>0</v>
      </c>
      <c r="S12" s="111" t="e">
        <f>R12/$G$5</f>
        <v>#VALUE!</v>
      </c>
      <c r="T12" s="112">
        <f>SUM(Q12:Q21)+$H$5</f>
        <v>0</v>
      </c>
      <c r="U12" s="111" t="e">
        <f>T12/$G$5</f>
        <v>#VALUE!</v>
      </c>
      <c r="V12" s="43"/>
      <c r="W12" s="42"/>
      <c r="X12" s="43" t="str">
        <f>IFERROR(VLOOKUP($E12&amp;W12,'[1]Measurement Conversion'!$B:$H,6,FALSE)*V12,IF(W12="g",V12,""))</f>
        <v/>
      </c>
      <c r="Y12" s="44" t="str">
        <f>IFERROR(INDEX('Item Price Summary'!$O:$O,MATCH($D12,'Item Price Summary'!$G:$G,0))*X12,"")</f>
        <v/>
      </c>
      <c r="Z12" s="112">
        <f>SUM(Y12:Y21)</f>
        <v>0</v>
      </c>
      <c r="AA12" s="111" t="e">
        <f>Z12/$G$6</f>
        <v>#VALUE!</v>
      </c>
      <c r="AB12" s="112">
        <f>SUM(Y12:Y21)+$H$6</f>
        <v>0</v>
      </c>
      <c r="AC12" s="111" t="e">
        <f>AB12/$G$6</f>
        <v>#VALUE!</v>
      </c>
    </row>
    <row r="13" spans="1:29" x14ac:dyDescent="0.3">
      <c r="A13">
        <f>A12+1</f>
        <v>2</v>
      </c>
      <c r="B13" s="94"/>
      <c r="C13" s="95"/>
      <c r="D13" s="2" t="s">
        <v>38</v>
      </c>
      <c r="E13" s="2" t="s">
        <v>38</v>
      </c>
      <c r="F13" s="69">
        <v>2</v>
      </c>
      <c r="G13" s="7" t="s">
        <v>37</v>
      </c>
      <c r="H13" s="21">
        <f>IFERROR(VLOOKUP($E13&amp;G13,'[1]Measurement Conversion'!$B:$G,6,FALSE)*F13,IF(G13="g",F13,""))</f>
        <v>20</v>
      </c>
      <c r="I13" s="27">
        <f>IFERROR(INDEX('Item Price Summary'!$O:$O,MATCH($D13,'Item Price Summary'!$G:$G,0))*H13,"")</f>
        <v>0.17949999999999999</v>
      </c>
      <c r="J13" s="100"/>
      <c r="K13" s="100"/>
      <c r="L13" s="100"/>
      <c r="M13" s="100"/>
      <c r="N13" s="43"/>
      <c r="O13" s="42"/>
      <c r="P13" s="43" t="str">
        <f>IFERROR(VLOOKUP($E13&amp;O13,'[1]Measurement Conversion'!$B:$H,6,FALSE)*N13,IF(O13="g",N13,""))</f>
        <v/>
      </c>
      <c r="Q13" s="44" t="str">
        <f>IFERROR(INDEX('Item Price Summary'!$O:$O,MATCH($D13,'Item Price Summary'!$G:$G,0))*P13,"")</f>
        <v/>
      </c>
      <c r="R13" s="112"/>
      <c r="S13" s="111"/>
      <c r="T13" s="112"/>
      <c r="U13" s="111"/>
      <c r="V13" s="43"/>
      <c r="W13" s="42"/>
      <c r="X13" s="43" t="str">
        <f>IFERROR(VLOOKUP($E13&amp;W13,'[1]Measurement Conversion'!$B:$H,6,FALSE)*V13,IF(W13="g",V13,""))</f>
        <v/>
      </c>
      <c r="Y13" s="44" t="str">
        <f>IFERROR(INDEX('Item Price Summary'!$O:$O,MATCH($D13,'Item Price Summary'!$G:$G,0))*X13,"")</f>
        <v/>
      </c>
      <c r="Z13" s="112"/>
      <c r="AA13" s="111"/>
      <c r="AB13" s="112"/>
      <c r="AC13" s="111"/>
    </row>
    <row r="14" spans="1:29" x14ac:dyDescent="0.3">
      <c r="A14">
        <f t="shared" ref="A14:A21" si="0">A13+1</f>
        <v>3</v>
      </c>
      <c r="B14" s="94"/>
      <c r="C14" s="95"/>
      <c r="D14" s="2" t="s">
        <v>218</v>
      </c>
      <c r="E14" s="2" t="s">
        <v>218</v>
      </c>
      <c r="F14" s="69">
        <v>4</v>
      </c>
      <c r="G14" s="7" t="s">
        <v>37</v>
      </c>
      <c r="H14" s="21">
        <f>IFERROR(VLOOKUP($E14&amp;G14,'[1]Measurement Conversion'!$B:$G,6,FALSE)*F14,IF(G14="g",F14,""))</f>
        <v>100</v>
      </c>
      <c r="I14" s="27">
        <f>IFERROR(INDEX('Item Price Summary'!$O:$O,MATCH($D14,'Item Price Summary'!$G:$G,0))*H14,"")</f>
        <v>0.51381759110679448</v>
      </c>
      <c r="J14" s="100"/>
      <c r="K14" s="100"/>
      <c r="L14" s="100"/>
      <c r="M14" s="100"/>
      <c r="N14" s="43"/>
      <c r="O14" s="42"/>
      <c r="P14" s="43" t="str">
        <f>IFERROR(VLOOKUP($E14&amp;O14,'[1]Measurement Conversion'!$B:$H,6,FALSE)*N14,IF(O14="g",N14,""))</f>
        <v/>
      </c>
      <c r="Q14" s="44" t="str">
        <f>IFERROR(INDEX('Item Price Summary'!$O:$O,MATCH($D14,'Item Price Summary'!$G:$G,0))*P14,"")</f>
        <v/>
      </c>
      <c r="R14" s="112"/>
      <c r="S14" s="111"/>
      <c r="T14" s="112"/>
      <c r="U14" s="111"/>
      <c r="V14" s="43"/>
      <c r="W14" s="42"/>
      <c r="X14" s="43" t="str">
        <f>IFERROR(VLOOKUP($E14&amp;W14,'[1]Measurement Conversion'!$B:$H,6,FALSE)*V14,IF(W14="g",V14,""))</f>
        <v/>
      </c>
      <c r="Y14" s="44" t="str">
        <f>IFERROR(INDEX('Item Price Summary'!$O:$O,MATCH($D14,'Item Price Summary'!$G:$G,0))*X14,"")</f>
        <v/>
      </c>
      <c r="Z14" s="112"/>
      <c r="AA14" s="111"/>
      <c r="AB14" s="112"/>
      <c r="AC14" s="111"/>
    </row>
    <row r="15" spans="1:29" x14ac:dyDescent="0.3">
      <c r="A15">
        <f t="shared" si="0"/>
        <v>4</v>
      </c>
      <c r="B15" s="94"/>
      <c r="C15" s="95"/>
      <c r="D15" s="2" t="s">
        <v>136</v>
      </c>
      <c r="E15" s="2" t="s">
        <v>136</v>
      </c>
      <c r="F15" s="69">
        <v>37</v>
      </c>
      <c r="G15" s="7" t="s">
        <v>9</v>
      </c>
      <c r="H15" s="21">
        <f>IFERROR(VLOOKUP($E15&amp;G15,'[1]Measurement Conversion'!$B:$G,6,FALSE)*F15,IF(G15="g",F15,""))</f>
        <v>37</v>
      </c>
      <c r="I15" s="27">
        <f>IFERROR(INDEX('Item Price Summary'!$O:$O,MATCH($D15,'Item Price Summary'!$G:$G,0))*H15,"")</f>
        <v>0.43686610446647794</v>
      </c>
      <c r="J15" s="100"/>
      <c r="K15" s="100"/>
      <c r="L15" s="100"/>
      <c r="M15" s="100"/>
      <c r="N15" s="43"/>
      <c r="O15" s="42"/>
      <c r="P15" s="43" t="str">
        <f>IFERROR(VLOOKUP($E15&amp;O15,'[1]Measurement Conversion'!$B:$H,6,FALSE)*N15,IF(O15="g",N15,""))</f>
        <v/>
      </c>
      <c r="Q15" s="44" t="str">
        <f>IFERROR(INDEX('Item Price Summary'!$O:$O,MATCH($D15,'Item Price Summary'!$G:$G,0))*P15,"")</f>
        <v/>
      </c>
      <c r="R15" s="112"/>
      <c r="S15" s="111"/>
      <c r="T15" s="112"/>
      <c r="U15" s="111"/>
      <c r="V15" s="43"/>
      <c r="W15" s="42"/>
      <c r="X15" s="43" t="str">
        <f>IFERROR(VLOOKUP($E15&amp;W15,'[1]Measurement Conversion'!$B:$H,6,FALSE)*V15,IF(W15="g",V15,""))</f>
        <v/>
      </c>
      <c r="Y15" s="44" t="str">
        <f>IFERROR(INDEX('Item Price Summary'!$O:$O,MATCH($D15,'Item Price Summary'!$G:$G,0))*X15,"")</f>
        <v/>
      </c>
      <c r="Z15" s="112"/>
      <c r="AA15" s="111"/>
      <c r="AB15" s="112"/>
      <c r="AC15" s="111"/>
    </row>
    <row r="16" spans="1:29" x14ac:dyDescent="0.3">
      <c r="A16">
        <f t="shared" si="0"/>
        <v>5</v>
      </c>
      <c r="B16" s="94"/>
      <c r="C16" s="95"/>
      <c r="D16" s="2" t="s">
        <v>164</v>
      </c>
      <c r="E16" s="2" t="s">
        <v>164</v>
      </c>
      <c r="F16" s="69">
        <v>0.5</v>
      </c>
      <c r="G16" s="7" t="s">
        <v>37</v>
      </c>
      <c r="H16" s="21">
        <f>IFERROR(VLOOKUP($E16&amp;G16,'[1]Measurement Conversion'!$B:$G,6,FALSE)*F16,IF(G16="g",F16,""))</f>
        <v>2</v>
      </c>
      <c r="I16" s="27">
        <f>IFERROR(INDEX('Item Price Summary'!$O:$O,MATCH($D16,'Item Price Summary'!$G:$G,0))*H16,"")</f>
        <v>4.1640000000000003E-2</v>
      </c>
      <c r="J16" s="100"/>
      <c r="K16" s="100"/>
      <c r="L16" s="100"/>
      <c r="M16" s="100"/>
      <c r="N16" s="43"/>
      <c r="O16" s="42"/>
      <c r="P16" s="43" t="str">
        <f>IFERROR(VLOOKUP($E16&amp;O16,'[1]Measurement Conversion'!$B:$H,6,FALSE)*N16,IF(O16="g",N16,""))</f>
        <v/>
      </c>
      <c r="Q16" s="44" t="str">
        <f>IFERROR(INDEX('Item Price Summary'!$O:$O,MATCH($D16,'Item Price Summary'!$G:$G,0))*P16,"")</f>
        <v/>
      </c>
      <c r="R16" s="112"/>
      <c r="S16" s="111"/>
      <c r="T16" s="112"/>
      <c r="U16" s="111"/>
      <c r="V16" s="43"/>
      <c r="W16" s="42"/>
      <c r="X16" s="43" t="str">
        <f>IFERROR(VLOOKUP($E16&amp;W16,'[1]Measurement Conversion'!$B:$H,6,FALSE)*V16,IF(W16="g",V16,""))</f>
        <v/>
      </c>
      <c r="Y16" s="44" t="str">
        <f>IFERROR(INDEX('Item Price Summary'!$O:$O,MATCH($D16,'Item Price Summary'!$G:$G,0))*X16,"")</f>
        <v/>
      </c>
      <c r="Z16" s="112"/>
      <c r="AA16" s="111"/>
      <c r="AB16" s="112"/>
      <c r="AC16" s="111"/>
    </row>
    <row r="17" spans="1:29" x14ac:dyDescent="0.3">
      <c r="A17">
        <f t="shared" si="0"/>
        <v>6</v>
      </c>
      <c r="B17" s="94"/>
      <c r="C17" s="95"/>
      <c r="D17" s="2" t="s">
        <v>191</v>
      </c>
      <c r="E17" s="2" t="s">
        <v>72</v>
      </c>
      <c r="F17" s="69">
        <v>6</v>
      </c>
      <c r="G17" s="7" t="s">
        <v>9</v>
      </c>
      <c r="H17" s="21">
        <f>IFERROR(VLOOKUP($E17&amp;G17,'[1]Measurement Conversion'!$B:$G,6,FALSE)*F17,IF(G17="g",F17,""))</f>
        <v>6</v>
      </c>
      <c r="I17" s="27">
        <f>IFERROR(INDEX('Item Price Summary'!$O:$O,MATCH($D17,'Item Price Summary'!$G:$G,0))*H17,"")</f>
        <v>4.9349999999999998E-2</v>
      </c>
      <c r="J17" s="100"/>
      <c r="K17" s="100"/>
      <c r="L17" s="100"/>
      <c r="M17" s="100"/>
      <c r="N17" s="43"/>
      <c r="O17" s="42"/>
      <c r="P17" s="43" t="str">
        <f>IFERROR(VLOOKUP($E17&amp;O17,'[1]Measurement Conversion'!$B:$H,6,FALSE)*N17,IF(O17="g",N17,""))</f>
        <v/>
      </c>
      <c r="Q17" s="44" t="str">
        <f>IFERROR(INDEX('Item Price Summary'!$O:$O,MATCH($D17,'Item Price Summary'!$G:$G,0))*P17,"")</f>
        <v/>
      </c>
      <c r="R17" s="112"/>
      <c r="S17" s="111"/>
      <c r="T17" s="112"/>
      <c r="U17" s="111"/>
      <c r="V17" s="43"/>
      <c r="W17" s="42"/>
      <c r="X17" s="43" t="str">
        <f>IFERROR(VLOOKUP($E17&amp;W17,'[1]Measurement Conversion'!$B:$H,6,FALSE)*V17,IF(W17="g",V17,""))</f>
        <v/>
      </c>
      <c r="Y17" s="44" t="str">
        <f>IFERROR(INDEX('Item Price Summary'!$O:$O,MATCH($D17,'Item Price Summary'!$G:$G,0))*X17,"")</f>
        <v/>
      </c>
      <c r="Z17" s="112"/>
      <c r="AA17" s="111"/>
      <c r="AB17" s="112"/>
      <c r="AC17" s="111"/>
    </row>
    <row r="18" spans="1:29" x14ac:dyDescent="0.3">
      <c r="A18">
        <f t="shared" si="0"/>
        <v>7</v>
      </c>
      <c r="B18" s="94"/>
      <c r="C18" s="95"/>
      <c r="D18" s="2" t="s">
        <v>151</v>
      </c>
      <c r="E18" s="2"/>
      <c r="F18" s="69"/>
      <c r="G18" s="7"/>
      <c r="H18" s="21" t="str">
        <f>IFERROR(VLOOKUP($E18&amp;G18,'[1]Measurement Conversion'!$B:$G,6,FALSE)*F18,IF(G18="g",F18,""))</f>
        <v/>
      </c>
      <c r="I18" s="27" t="str">
        <f>IFERROR(INDEX('Item Price Summary'!$O:$O,MATCH($D18,'Item Price Summary'!$G:$G,0))*H18,"")</f>
        <v/>
      </c>
      <c r="J18" s="100"/>
      <c r="K18" s="100"/>
      <c r="L18" s="100"/>
      <c r="M18" s="100"/>
      <c r="N18" s="43"/>
      <c r="O18" s="42"/>
      <c r="P18" s="43" t="str">
        <f>IFERROR(VLOOKUP($E18&amp;O18,'[1]Measurement Conversion'!$B:$H,6,FALSE)*N18,IF(O18="g",N18,""))</f>
        <v/>
      </c>
      <c r="Q18" s="44" t="str">
        <f>IFERROR(INDEX('Item Price Summary'!$O:$O,MATCH($D18,'Item Price Summary'!$G:$G,0))*P18,"")</f>
        <v/>
      </c>
      <c r="R18" s="112"/>
      <c r="S18" s="111"/>
      <c r="T18" s="112"/>
      <c r="U18" s="111"/>
      <c r="V18" s="43"/>
      <c r="W18" s="42"/>
      <c r="X18" s="43" t="str">
        <f>IFERROR(VLOOKUP($E18&amp;W18,'[1]Measurement Conversion'!$B:$H,6,FALSE)*V18,IF(W18="g",V18,""))</f>
        <v/>
      </c>
      <c r="Y18" s="44" t="str">
        <f>IFERROR(INDEX('Item Price Summary'!$O:$O,MATCH($D18,'Item Price Summary'!$G:$G,0))*X18,"")</f>
        <v/>
      </c>
      <c r="Z18" s="112"/>
      <c r="AA18" s="111"/>
      <c r="AB18" s="112"/>
      <c r="AC18" s="111"/>
    </row>
    <row r="19" spans="1:29" x14ac:dyDescent="0.3">
      <c r="A19">
        <f t="shared" si="0"/>
        <v>8</v>
      </c>
      <c r="B19" s="94"/>
      <c r="C19" s="95"/>
      <c r="D19" s="2" t="s">
        <v>151</v>
      </c>
      <c r="E19" s="2"/>
      <c r="F19" s="21"/>
      <c r="G19" s="7"/>
      <c r="H19" s="21" t="str">
        <f>IFERROR(VLOOKUP($E19&amp;G19,'[1]Measurement Conversion'!$B:$G,6,FALSE)*F19,IF(G19="g",F19,""))</f>
        <v/>
      </c>
      <c r="I19" s="27" t="str">
        <f>IFERROR(INDEX('Item Price Summary'!$O:$O,MATCH($D19,'Item Price Summary'!$G:$G,0))*H19,"")</f>
        <v/>
      </c>
      <c r="J19" s="100"/>
      <c r="K19" s="100"/>
      <c r="L19" s="100"/>
      <c r="M19" s="100"/>
      <c r="N19" s="43"/>
      <c r="O19" s="42"/>
      <c r="P19" s="43" t="str">
        <f>IFERROR(VLOOKUP($E19&amp;O19,'[1]Measurement Conversion'!$B:$H,6,FALSE)*N19,IF(O19="g",N19,""))</f>
        <v/>
      </c>
      <c r="Q19" s="44" t="str">
        <f>IFERROR(INDEX('Item Price Summary'!$O:$O,MATCH($D19,'Item Price Summary'!$G:$G,0))*P19,"")</f>
        <v/>
      </c>
      <c r="R19" s="112"/>
      <c r="S19" s="111"/>
      <c r="T19" s="112"/>
      <c r="U19" s="111"/>
      <c r="V19" s="43"/>
      <c r="W19" s="42"/>
      <c r="X19" s="43" t="str">
        <f>IFERROR(VLOOKUP($E19&amp;W19,'[1]Measurement Conversion'!$B:$H,6,FALSE)*V19,IF(W19="g",V19,""))</f>
        <v/>
      </c>
      <c r="Y19" s="44" t="str">
        <f>IFERROR(INDEX('Item Price Summary'!$O:$O,MATCH($D19,'Item Price Summary'!$G:$G,0))*X19,"")</f>
        <v/>
      </c>
      <c r="Z19" s="112"/>
      <c r="AA19" s="111"/>
      <c r="AB19" s="112"/>
      <c r="AC19" s="111"/>
    </row>
    <row r="20" spans="1:29" x14ac:dyDescent="0.3">
      <c r="A20">
        <f t="shared" si="0"/>
        <v>9</v>
      </c>
      <c r="B20" s="94"/>
      <c r="C20" s="95"/>
      <c r="D20" s="2" t="s">
        <v>151</v>
      </c>
      <c r="E20" s="2"/>
      <c r="F20" s="21"/>
      <c r="G20" s="7"/>
      <c r="H20" s="21" t="str">
        <f>IFERROR(VLOOKUP($E20&amp;G20,'[1]Measurement Conversion'!$B:$G,6,FALSE)*F20,IF(G20="g",F20,""))</f>
        <v/>
      </c>
      <c r="I20" s="27" t="str">
        <f>IFERROR(INDEX('Item Price Summary'!$O:$O,MATCH($D20,'Item Price Summary'!$G:$G,0))*H20,"")</f>
        <v/>
      </c>
      <c r="J20" s="100"/>
      <c r="K20" s="100"/>
      <c r="L20" s="100"/>
      <c r="M20" s="100"/>
      <c r="N20" s="43"/>
      <c r="O20" s="42"/>
      <c r="P20" s="43" t="str">
        <f>IFERROR(VLOOKUP($E20&amp;O20,'[1]Measurement Conversion'!$B:$H,6,FALSE)*N20,IF(O20="g",N20,""))</f>
        <v/>
      </c>
      <c r="Q20" s="44" t="str">
        <f>IFERROR(INDEX('Item Price Summary'!$O:$O,MATCH($D20,'Item Price Summary'!$G:$G,0))*P20,"")</f>
        <v/>
      </c>
      <c r="R20" s="112"/>
      <c r="S20" s="111"/>
      <c r="T20" s="112"/>
      <c r="U20" s="111"/>
      <c r="V20" s="43"/>
      <c r="W20" s="42"/>
      <c r="X20" s="43" t="str">
        <f>IFERROR(VLOOKUP($E20&amp;W20,'[1]Measurement Conversion'!$B:$H,6,FALSE)*V20,IF(W20="g",V20,""))</f>
        <v/>
      </c>
      <c r="Y20" s="44" t="str">
        <f>IFERROR(INDEX('Item Price Summary'!$O:$O,MATCH($D20,'Item Price Summary'!$G:$G,0))*X20,"")</f>
        <v/>
      </c>
      <c r="Z20" s="112"/>
      <c r="AA20" s="111"/>
      <c r="AB20" s="112"/>
      <c r="AC20" s="111"/>
    </row>
    <row r="21" spans="1:29" x14ac:dyDescent="0.3">
      <c r="A21">
        <f t="shared" si="0"/>
        <v>10</v>
      </c>
      <c r="B21" s="94"/>
      <c r="C21" s="95"/>
      <c r="D21" s="2" t="s">
        <v>92</v>
      </c>
      <c r="E21" s="2"/>
      <c r="F21" s="21"/>
      <c r="G21" s="7"/>
      <c r="H21" s="21" t="str">
        <f>IFERROR(VLOOKUP($E21&amp;G21,'[1]Measurement Conversion'!$B:$G,6,FALSE)*F21,IF(G21="g",F21,""))</f>
        <v/>
      </c>
      <c r="I21" s="27" t="str">
        <f>IFERROR(INDEX('Item Price Summary'!$O:$O,MATCH($D21,'Item Price Summary'!$G:$G,0))*H21,"")</f>
        <v/>
      </c>
      <c r="J21" s="100"/>
      <c r="K21" s="100"/>
      <c r="L21" s="100"/>
      <c r="M21" s="100"/>
      <c r="N21" s="43"/>
      <c r="O21" s="42"/>
      <c r="P21" s="43" t="str">
        <f>IFERROR(VLOOKUP($E21&amp;O21,'[1]Measurement Conversion'!$B:$H,6,FALSE)*N21,IF(O21="g",N21,""))</f>
        <v/>
      </c>
      <c r="Q21" s="44" t="str">
        <f>IFERROR(INDEX('Item Price Summary'!$O:$O,MATCH($D21,'Item Price Summary'!$G:$G,0))*P21,"")</f>
        <v/>
      </c>
      <c r="R21" s="112"/>
      <c r="S21" s="111"/>
      <c r="T21" s="112"/>
      <c r="U21" s="111"/>
      <c r="V21" s="43"/>
      <c r="W21" s="42"/>
      <c r="X21" s="43" t="str">
        <f>IFERROR(VLOOKUP($E21&amp;W21,'[1]Measurement Conversion'!$B:$H,6,FALSE)*V21,IF(W21="g",V21,""))</f>
        <v/>
      </c>
      <c r="Y21" s="44" t="str">
        <f>IFERROR(INDEX('Item Price Summary'!$O:$O,MATCH($D21,'Item Price Summary'!$G:$G,0))*X21,"")</f>
        <v/>
      </c>
      <c r="Z21" s="112"/>
      <c r="AA21" s="111"/>
      <c r="AB21" s="112"/>
      <c r="AC21" s="111"/>
    </row>
    <row r="22" spans="1:29" ht="14.25" customHeight="1" x14ac:dyDescent="0.3">
      <c r="A22">
        <v>1</v>
      </c>
      <c r="B22" s="94"/>
      <c r="C22" s="113" t="s">
        <v>224</v>
      </c>
      <c r="D22" s="2" t="s">
        <v>39</v>
      </c>
      <c r="E22" s="2" t="s">
        <v>142</v>
      </c>
      <c r="F22" s="21">
        <v>1</v>
      </c>
      <c r="G22" s="7" t="s">
        <v>29</v>
      </c>
      <c r="H22" s="21">
        <f>IFERROR(VLOOKUP($E22&amp;G22,'[1]Measurement Conversion'!$B:$G,6,FALSE)*F22,IF(G22="g",F22,""))</f>
        <v>1</v>
      </c>
      <c r="I22" s="27">
        <f>IFERROR(INDEX('Item Price Summary'!$O:$O,MATCH($D22,'Item Price Summary'!$G:$G,0))*H22,"")</f>
        <v>0.47017877499999999</v>
      </c>
      <c r="J22" s="99">
        <f>SUM(I22:I31)</f>
        <v>1.4943048794664777</v>
      </c>
      <c r="K22" s="100">
        <f>J22/$G$4</f>
        <v>0.23024728497172228</v>
      </c>
      <c r="L22" s="99">
        <f>SUM(I22:I31)+$H$4</f>
        <v>1.8276671871587853</v>
      </c>
      <c r="M22" s="100">
        <f>L22/$G$4</f>
        <v>0.28161281774403468</v>
      </c>
      <c r="N22" s="43"/>
      <c r="O22" s="42"/>
      <c r="P22" s="43" t="str">
        <f>IFERROR(VLOOKUP($E22&amp;O22,'[1]Measurement Conversion'!$B:$H,6,FALSE)*N22,IF(O22="g",N22,""))</f>
        <v/>
      </c>
      <c r="Q22" s="44" t="str">
        <f>IFERROR(INDEX('Item Price Summary'!$O:$O,MATCH($D22,'Item Price Summary'!$G:$G,0))*P22,"")</f>
        <v/>
      </c>
      <c r="R22" s="112">
        <f>SUM(Q22:Q31)</f>
        <v>0</v>
      </c>
      <c r="S22" s="111" t="e">
        <f>R22/$G$5</f>
        <v>#VALUE!</v>
      </c>
      <c r="T22" s="112">
        <f>SUM(Q22:Q31)+$H$5</f>
        <v>0</v>
      </c>
      <c r="U22" s="111" t="e">
        <f>T22/$G$5</f>
        <v>#VALUE!</v>
      </c>
      <c r="V22" s="43"/>
      <c r="W22" s="42"/>
      <c r="X22" s="43" t="str">
        <f>IFERROR(VLOOKUP($E22&amp;W22,'[1]Measurement Conversion'!$B:$H,6,FALSE)*V22,IF(W22="g",V22,""))</f>
        <v/>
      </c>
      <c r="Y22" s="44" t="str">
        <f>IFERROR(INDEX('Item Price Summary'!$O:$O,MATCH($D22,'Item Price Summary'!$G:$G,0))*X22,"")</f>
        <v/>
      </c>
      <c r="Z22" s="112">
        <f>SUM(Y22:Y31)</f>
        <v>0</v>
      </c>
      <c r="AA22" s="111" t="e">
        <f>Z22/$G$6</f>
        <v>#VALUE!</v>
      </c>
      <c r="AB22" s="112">
        <f>SUM(Y22:Y31)+$H$6</f>
        <v>0</v>
      </c>
      <c r="AC22" s="111" t="e">
        <f>AB22/$G$6</f>
        <v>#VALUE!</v>
      </c>
    </row>
    <row r="23" spans="1:29" x14ac:dyDescent="0.3">
      <c r="A23">
        <f>A22+1</f>
        <v>2</v>
      </c>
      <c r="B23" s="94"/>
      <c r="C23" s="114"/>
      <c r="D23" s="2" t="s">
        <v>38</v>
      </c>
      <c r="E23" s="2" t="s">
        <v>38</v>
      </c>
      <c r="F23" s="69">
        <v>2</v>
      </c>
      <c r="G23" s="7" t="s">
        <v>37</v>
      </c>
      <c r="H23" s="21">
        <f>IFERROR(VLOOKUP($E23&amp;G23,'[1]Measurement Conversion'!$B:$G,6,FALSE)*F23,IF(G23="g",F23,""))</f>
        <v>20</v>
      </c>
      <c r="I23" s="27">
        <f>IFERROR(INDEX('Item Price Summary'!$O:$O,MATCH($D23,'Item Price Summary'!$G:$G,0))*H23,"")</f>
        <v>0.17949999999999999</v>
      </c>
      <c r="J23" s="100"/>
      <c r="K23" s="100"/>
      <c r="L23" s="100"/>
      <c r="M23" s="100"/>
      <c r="N23" s="43"/>
      <c r="O23" s="42"/>
      <c r="P23" s="43" t="str">
        <f>IFERROR(VLOOKUP($E23&amp;O23,'[1]Measurement Conversion'!$B:$H,6,FALSE)*N23,IF(O23="g",N23,""))</f>
        <v/>
      </c>
      <c r="Q23" s="44" t="str">
        <f>IFERROR(INDEX('Item Price Summary'!$O:$O,MATCH($D23,'Item Price Summary'!$G:$G,0))*P23,"")</f>
        <v/>
      </c>
      <c r="R23" s="112"/>
      <c r="S23" s="111"/>
      <c r="T23" s="112"/>
      <c r="U23" s="111"/>
      <c r="V23" s="43"/>
      <c r="W23" s="42"/>
      <c r="X23" s="43" t="str">
        <f>IFERROR(VLOOKUP($E23&amp;W23,'[1]Measurement Conversion'!$B:$H,6,FALSE)*V23,IF(W23="g",V23,""))</f>
        <v/>
      </c>
      <c r="Y23" s="44" t="str">
        <f>IFERROR(INDEX('Item Price Summary'!$O:$O,MATCH($D23,'Item Price Summary'!$G:$G,0))*X23,"")</f>
        <v/>
      </c>
      <c r="Z23" s="112"/>
      <c r="AA23" s="111"/>
      <c r="AB23" s="112"/>
      <c r="AC23" s="111"/>
    </row>
    <row r="24" spans="1:29" x14ac:dyDescent="0.3">
      <c r="A24">
        <f t="shared" ref="A24:A31" si="1">A23+1</f>
        <v>3</v>
      </c>
      <c r="B24" s="94"/>
      <c r="C24" s="114"/>
      <c r="D24" s="2" t="s">
        <v>182</v>
      </c>
      <c r="E24" s="2" t="s">
        <v>182</v>
      </c>
      <c r="F24" s="21">
        <v>1</v>
      </c>
      <c r="G24" s="7" t="s">
        <v>37</v>
      </c>
      <c r="H24" s="21">
        <f>IFERROR(VLOOKUP($E24&amp;G24,'[1]Measurement Conversion'!$B:$G,6,FALSE)*F24,IF(G24="g",F24,""))</f>
        <v>24</v>
      </c>
      <c r="I24" s="27">
        <f>IFERROR(INDEX('Item Price Summary'!$O:$O,MATCH($D24,'Item Price Summary'!$G:$G,0))*H24,"")</f>
        <v>0.40775999999999996</v>
      </c>
      <c r="J24" s="100"/>
      <c r="K24" s="100"/>
      <c r="L24" s="100"/>
      <c r="M24" s="100"/>
      <c r="N24" s="43"/>
      <c r="O24" s="42"/>
      <c r="P24" s="43" t="str">
        <f>IFERROR(VLOOKUP($E24&amp;O24,'[1]Measurement Conversion'!$B:$H,6,FALSE)*N24,IF(O24="g",N24,""))</f>
        <v/>
      </c>
      <c r="Q24" s="44" t="str">
        <f>IFERROR(INDEX('Item Price Summary'!$O:$O,MATCH($D24,'Item Price Summary'!$G:$G,0))*P24,"")</f>
        <v/>
      </c>
      <c r="R24" s="112"/>
      <c r="S24" s="111"/>
      <c r="T24" s="112"/>
      <c r="U24" s="111"/>
      <c r="V24" s="43"/>
      <c r="W24" s="42"/>
      <c r="X24" s="43" t="str">
        <f>IFERROR(VLOOKUP($E24&amp;W24,'[1]Measurement Conversion'!$B:$H,6,FALSE)*V24,IF(W24="g",V24,""))</f>
        <v/>
      </c>
      <c r="Y24" s="44" t="str">
        <f>IFERROR(INDEX('Item Price Summary'!$O:$O,MATCH($D24,'Item Price Summary'!$G:$G,0))*X24,"")</f>
        <v/>
      </c>
      <c r="Z24" s="112"/>
      <c r="AA24" s="111"/>
      <c r="AB24" s="112"/>
      <c r="AC24" s="111"/>
    </row>
    <row r="25" spans="1:29" x14ac:dyDescent="0.3">
      <c r="A25">
        <f t="shared" si="1"/>
        <v>4</v>
      </c>
      <c r="B25" s="94"/>
      <c r="C25" s="114"/>
      <c r="D25" s="2" t="s">
        <v>136</v>
      </c>
      <c r="E25" s="2" t="s">
        <v>136</v>
      </c>
      <c r="F25" s="69">
        <v>37</v>
      </c>
      <c r="G25" s="7" t="s">
        <v>9</v>
      </c>
      <c r="H25" s="21">
        <f>IFERROR(VLOOKUP($E25&amp;G25,'[1]Measurement Conversion'!$B:$G,6,FALSE)*F25,IF(G25="g",F25,""))</f>
        <v>37</v>
      </c>
      <c r="I25" s="27">
        <f>IFERROR(INDEX('Item Price Summary'!$O:$O,MATCH($D25,'Item Price Summary'!$G:$G,0))*H25,"")</f>
        <v>0.43686610446647794</v>
      </c>
      <c r="J25" s="100"/>
      <c r="K25" s="100"/>
      <c r="L25" s="100"/>
      <c r="M25" s="100"/>
      <c r="N25" s="43"/>
      <c r="O25" s="42"/>
      <c r="P25" s="43" t="str">
        <f>IFERROR(VLOOKUP($E25&amp;O25,'[1]Measurement Conversion'!$B:$H,6,FALSE)*N25,IF(O25="g",N25,""))</f>
        <v/>
      </c>
      <c r="Q25" s="44" t="str">
        <f>IFERROR(INDEX('Item Price Summary'!$O:$O,MATCH($D25,'Item Price Summary'!$G:$G,0))*P25,"")</f>
        <v/>
      </c>
      <c r="R25" s="112"/>
      <c r="S25" s="111"/>
      <c r="T25" s="112"/>
      <c r="U25" s="111"/>
      <c r="V25" s="43"/>
      <c r="W25" s="42"/>
      <c r="X25" s="43" t="str">
        <f>IFERROR(VLOOKUP($E25&amp;W25,'[1]Measurement Conversion'!$B:$H,6,FALSE)*V25,IF(W25="g",V25,""))</f>
        <v/>
      </c>
      <c r="Y25" s="44" t="str">
        <f>IFERROR(INDEX('Item Price Summary'!$O:$O,MATCH($D25,'Item Price Summary'!$G:$G,0))*X25,"")</f>
        <v/>
      </c>
      <c r="Z25" s="112"/>
      <c r="AA25" s="111"/>
      <c r="AB25" s="112"/>
      <c r="AC25" s="111"/>
    </row>
    <row r="26" spans="1:29" x14ac:dyDescent="0.3">
      <c r="A26">
        <f t="shared" si="1"/>
        <v>5</v>
      </c>
      <c r="B26" s="94"/>
      <c r="C26" s="114"/>
      <c r="D26" s="2" t="s">
        <v>151</v>
      </c>
      <c r="E26" s="2"/>
      <c r="F26" s="69"/>
      <c r="G26" s="7"/>
      <c r="H26" s="21" t="str">
        <f>IFERROR(VLOOKUP($E26&amp;G26,'[1]Measurement Conversion'!$B:$G,6,FALSE)*F26,IF(G26="g",F26,""))</f>
        <v/>
      </c>
      <c r="I26" s="27" t="str">
        <f>IFERROR(INDEX('Item Price Summary'!$O:$O,MATCH($D26,'Item Price Summary'!$G:$G,0))*H26,"")</f>
        <v/>
      </c>
      <c r="J26" s="100"/>
      <c r="K26" s="100"/>
      <c r="L26" s="100"/>
      <c r="M26" s="100"/>
      <c r="N26" s="43"/>
      <c r="O26" s="42"/>
      <c r="P26" s="43" t="str">
        <f>IFERROR(VLOOKUP($E26&amp;O26,'[1]Measurement Conversion'!$B:$H,6,FALSE)*N26,IF(O26="g",N26,""))</f>
        <v/>
      </c>
      <c r="Q26" s="44" t="str">
        <f>IFERROR(INDEX('Item Price Summary'!$O:$O,MATCH($D26,'Item Price Summary'!$G:$G,0))*P26,"")</f>
        <v/>
      </c>
      <c r="R26" s="112"/>
      <c r="S26" s="111"/>
      <c r="T26" s="112"/>
      <c r="U26" s="111"/>
      <c r="V26" s="43"/>
      <c r="W26" s="42"/>
      <c r="X26" s="43" t="str">
        <f>IFERROR(VLOOKUP($E26&amp;W26,'[1]Measurement Conversion'!$B:$H,6,FALSE)*V26,IF(W26="g",V26,""))</f>
        <v/>
      </c>
      <c r="Y26" s="44" t="str">
        <f>IFERROR(INDEX('Item Price Summary'!$O:$O,MATCH($D26,'Item Price Summary'!$G:$G,0))*X26,"")</f>
        <v/>
      </c>
      <c r="Z26" s="112"/>
      <c r="AA26" s="111"/>
      <c r="AB26" s="112"/>
      <c r="AC26" s="111"/>
    </row>
    <row r="27" spans="1:29" x14ac:dyDescent="0.3">
      <c r="A27">
        <f t="shared" si="1"/>
        <v>6</v>
      </c>
      <c r="B27" s="94"/>
      <c r="C27" s="114"/>
      <c r="D27" s="2" t="s">
        <v>151</v>
      </c>
      <c r="E27" s="2"/>
      <c r="F27" s="69"/>
      <c r="G27" s="7"/>
      <c r="H27" s="21" t="str">
        <f>IFERROR(VLOOKUP($E27&amp;G27,'[1]Measurement Conversion'!$B:$G,6,FALSE)*F27,IF(G27="g",F27,""))</f>
        <v/>
      </c>
      <c r="I27" s="27" t="str">
        <f>IFERROR(INDEX('Item Price Summary'!$O:$O,MATCH($D27,'Item Price Summary'!$G:$G,0))*H27,"")</f>
        <v/>
      </c>
      <c r="J27" s="100"/>
      <c r="K27" s="100"/>
      <c r="L27" s="100"/>
      <c r="M27" s="100"/>
      <c r="N27" s="43"/>
      <c r="O27" s="42"/>
      <c r="P27" s="43" t="str">
        <f>IFERROR(VLOOKUP($E27&amp;O27,'[1]Measurement Conversion'!$B:$H,6,FALSE)*N27,IF(O27="g",N27,""))</f>
        <v/>
      </c>
      <c r="Q27" s="44" t="str">
        <f>IFERROR(INDEX('Item Price Summary'!$O:$O,MATCH($D27,'Item Price Summary'!$G:$G,0))*P27,"")</f>
        <v/>
      </c>
      <c r="R27" s="112"/>
      <c r="S27" s="111"/>
      <c r="T27" s="112"/>
      <c r="U27" s="111"/>
      <c r="V27" s="43"/>
      <c r="W27" s="42"/>
      <c r="X27" s="43" t="str">
        <f>IFERROR(VLOOKUP($E27&amp;W27,'[1]Measurement Conversion'!$B:$H,6,FALSE)*V27,IF(W27="g",V27,""))</f>
        <v/>
      </c>
      <c r="Y27" s="44" t="str">
        <f>IFERROR(INDEX('Item Price Summary'!$O:$O,MATCH($D27,'Item Price Summary'!$G:$G,0))*X27,"")</f>
        <v/>
      </c>
      <c r="Z27" s="112"/>
      <c r="AA27" s="111"/>
      <c r="AB27" s="112"/>
      <c r="AC27" s="111"/>
    </row>
    <row r="28" spans="1:29" x14ac:dyDescent="0.3">
      <c r="A28">
        <f t="shared" si="1"/>
        <v>7</v>
      </c>
      <c r="B28" s="94"/>
      <c r="C28" s="114"/>
      <c r="D28" s="2" t="s">
        <v>151</v>
      </c>
      <c r="E28" s="2"/>
      <c r="F28" s="69"/>
      <c r="G28" s="7"/>
      <c r="H28" s="21" t="str">
        <f>IFERROR(VLOOKUP($E28&amp;G28,'[1]Measurement Conversion'!$B:$G,6,FALSE)*F28,IF(G28="g",F28,""))</f>
        <v/>
      </c>
      <c r="I28" s="27" t="str">
        <f>IFERROR(INDEX('Item Price Summary'!$O:$O,MATCH($D28,'Item Price Summary'!$G:$G,0))*H28,"")</f>
        <v/>
      </c>
      <c r="J28" s="100"/>
      <c r="K28" s="100"/>
      <c r="L28" s="100"/>
      <c r="M28" s="100"/>
      <c r="N28" s="43"/>
      <c r="O28" s="42"/>
      <c r="P28" s="43" t="str">
        <f>IFERROR(VLOOKUP($E28&amp;O28,'[1]Measurement Conversion'!$B:$H,6,FALSE)*N28,IF(O28="g",N28,""))</f>
        <v/>
      </c>
      <c r="Q28" s="44" t="str">
        <f>IFERROR(INDEX('Item Price Summary'!$O:$O,MATCH($D28,'Item Price Summary'!$G:$G,0))*P28,"")</f>
        <v/>
      </c>
      <c r="R28" s="112"/>
      <c r="S28" s="111"/>
      <c r="T28" s="112"/>
      <c r="U28" s="111"/>
      <c r="V28" s="43"/>
      <c r="W28" s="42"/>
      <c r="X28" s="43" t="str">
        <f>IFERROR(VLOOKUP($E28&amp;W28,'[1]Measurement Conversion'!$B:$H,6,FALSE)*V28,IF(W28="g",V28,""))</f>
        <v/>
      </c>
      <c r="Y28" s="44" t="str">
        <f>IFERROR(INDEX('Item Price Summary'!$O:$O,MATCH($D28,'Item Price Summary'!$G:$G,0))*X28,"")</f>
        <v/>
      </c>
      <c r="Z28" s="112"/>
      <c r="AA28" s="111"/>
      <c r="AB28" s="112"/>
      <c r="AC28" s="111"/>
    </row>
    <row r="29" spans="1:29" x14ac:dyDescent="0.3">
      <c r="A29">
        <f t="shared" si="1"/>
        <v>8</v>
      </c>
      <c r="B29" s="94"/>
      <c r="C29" s="114"/>
      <c r="D29" s="2" t="s">
        <v>151</v>
      </c>
      <c r="E29" s="2"/>
      <c r="F29" s="21"/>
      <c r="G29" s="7"/>
      <c r="H29" s="21" t="str">
        <f>IFERROR(VLOOKUP($E29&amp;G29,'[1]Measurement Conversion'!$B:$G,6,FALSE)*F29,IF(G29="g",F29,""))</f>
        <v/>
      </c>
      <c r="I29" s="27" t="str">
        <f>IFERROR(INDEX('Item Price Summary'!$O:$O,MATCH($D29,'Item Price Summary'!$G:$G,0))*H29,"")</f>
        <v/>
      </c>
      <c r="J29" s="100"/>
      <c r="K29" s="100"/>
      <c r="L29" s="100"/>
      <c r="M29" s="100"/>
      <c r="N29" s="43"/>
      <c r="O29" s="42"/>
      <c r="P29" s="43" t="str">
        <f>IFERROR(VLOOKUP($E29&amp;O29,'[1]Measurement Conversion'!$B:$H,6,FALSE)*N29,IF(O29="g",N29,""))</f>
        <v/>
      </c>
      <c r="Q29" s="44" t="str">
        <f>IFERROR(INDEX('Item Price Summary'!$O:$O,MATCH($D29,'Item Price Summary'!$G:$G,0))*P29,"")</f>
        <v/>
      </c>
      <c r="R29" s="112"/>
      <c r="S29" s="111"/>
      <c r="T29" s="112"/>
      <c r="U29" s="111"/>
      <c r="V29" s="43"/>
      <c r="W29" s="42"/>
      <c r="X29" s="43" t="str">
        <f>IFERROR(VLOOKUP($E29&amp;W29,'[1]Measurement Conversion'!$B:$H,6,FALSE)*V29,IF(W29="g",V29,""))</f>
        <v/>
      </c>
      <c r="Y29" s="44" t="str">
        <f>IFERROR(INDEX('Item Price Summary'!$O:$O,MATCH($D29,'Item Price Summary'!$G:$G,0))*X29,"")</f>
        <v/>
      </c>
      <c r="Z29" s="112"/>
      <c r="AA29" s="111"/>
      <c r="AB29" s="112"/>
      <c r="AC29" s="111"/>
    </row>
    <row r="30" spans="1:29" x14ac:dyDescent="0.3">
      <c r="A30">
        <f t="shared" si="1"/>
        <v>9</v>
      </c>
      <c r="B30" s="94"/>
      <c r="C30" s="114"/>
      <c r="D30" s="2" t="s">
        <v>151</v>
      </c>
      <c r="E30" s="2"/>
      <c r="F30" s="21"/>
      <c r="G30" s="7"/>
      <c r="H30" s="21" t="str">
        <f>IFERROR(VLOOKUP($E30&amp;G30,'[1]Measurement Conversion'!$B:$G,6,FALSE)*F30,IF(G30="g",F30,""))</f>
        <v/>
      </c>
      <c r="I30" s="27" t="str">
        <f>IFERROR(INDEX('Item Price Summary'!$O:$O,MATCH($D30,'Item Price Summary'!$G:$G,0))*H30,"")</f>
        <v/>
      </c>
      <c r="J30" s="100"/>
      <c r="K30" s="100"/>
      <c r="L30" s="100"/>
      <c r="M30" s="100"/>
      <c r="N30" s="43"/>
      <c r="O30" s="42"/>
      <c r="P30" s="43" t="str">
        <f>IFERROR(VLOOKUP($E30&amp;O30,'[1]Measurement Conversion'!$B:$H,6,FALSE)*N30,IF(O30="g",N30,""))</f>
        <v/>
      </c>
      <c r="Q30" s="44" t="str">
        <f>IFERROR(INDEX('Item Price Summary'!$O:$O,MATCH($D30,'Item Price Summary'!$G:$G,0))*P30,"")</f>
        <v/>
      </c>
      <c r="R30" s="112"/>
      <c r="S30" s="111"/>
      <c r="T30" s="112"/>
      <c r="U30" s="111"/>
      <c r="V30" s="43"/>
      <c r="W30" s="42"/>
      <c r="X30" s="43" t="str">
        <f>IFERROR(VLOOKUP($E30&amp;W30,'[1]Measurement Conversion'!$B:$H,6,FALSE)*V30,IF(W30="g",V30,""))</f>
        <v/>
      </c>
      <c r="Y30" s="44" t="str">
        <f>IFERROR(INDEX('Item Price Summary'!$O:$O,MATCH($D30,'Item Price Summary'!$G:$G,0))*X30,"")</f>
        <v/>
      </c>
      <c r="Z30" s="112"/>
      <c r="AA30" s="111"/>
      <c r="AB30" s="112"/>
      <c r="AC30" s="111"/>
    </row>
    <row r="31" spans="1:29" x14ac:dyDescent="0.3">
      <c r="A31">
        <f t="shared" si="1"/>
        <v>10</v>
      </c>
      <c r="B31" s="94"/>
      <c r="C31" s="115"/>
      <c r="D31" s="2" t="s">
        <v>92</v>
      </c>
      <c r="E31" s="2"/>
      <c r="F31" s="21"/>
      <c r="G31" s="7"/>
      <c r="H31" s="21" t="str">
        <f>IFERROR(VLOOKUP($E31&amp;G31,'[1]Measurement Conversion'!$B:$G,6,FALSE)*F31,IF(G31="g",F31,""))</f>
        <v/>
      </c>
      <c r="I31" s="27" t="str">
        <f>IFERROR(INDEX('Item Price Summary'!$O:$O,MATCH($D31,'Item Price Summary'!$G:$G,0))*H31,"")</f>
        <v/>
      </c>
      <c r="J31" s="100"/>
      <c r="K31" s="100"/>
      <c r="L31" s="100"/>
      <c r="M31" s="100"/>
      <c r="N31" s="43"/>
      <c r="O31" s="42"/>
      <c r="P31" s="43" t="str">
        <f>IFERROR(VLOOKUP($E31&amp;O31,'[1]Measurement Conversion'!$B:$H,6,FALSE)*N31,IF(O31="g",N31,""))</f>
        <v/>
      </c>
      <c r="Q31" s="44" t="str">
        <f>IFERROR(INDEX('Item Price Summary'!$O:$O,MATCH($D31,'Item Price Summary'!$G:$G,0))*P31,"")</f>
        <v/>
      </c>
      <c r="R31" s="112"/>
      <c r="S31" s="111"/>
      <c r="T31" s="112"/>
      <c r="U31" s="111"/>
      <c r="V31" s="43"/>
      <c r="W31" s="42"/>
      <c r="X31" s="43" t="str">
        <f>IFERROR(VLOOKUP($E31&amp;W31,'[1]Measurement Conversion'!$B:$H,6,FALSE)*V31,IF(W31="g",V31,""))</f>
        <v/>
      </c>
      <c r="Y31" s="44" t="str">
        <f>IFERROR(INDEX('Item Price Summary'!$O:$O,MATCH($D31,'Item Price Summary'!$G:$G,0))*X31,"")</f>
        <v/>
      </c>
      <c r="Z31" s="112"/>
      <c r="AA31" s="111"/>
      <c r="AB31" s="112"/>
      <c r="AC31" s="111"/>
    </row>
    <row r="32" spans="1:29" ht="14.25" customHeight="1" x14ac:dyDescent="0.3">
      <c r="A32">
        <v>1</v>
      </c>
      <c r="B32" s="94"/>
      <c r="C32" s="113" t="s">
        <v>225</v>
      </c>
      <c r="D32" s="2" t="s">
        <v>39</v>
      </c>
      <c r="E32" s="2" t="s">
        <v>142</v>
      </c>
      <c r="F32" s="21">
        <v>1</v>
      </c>
      <c r="G32" s="7" t="s">
        <v>29</v>
      </c>
      <c r="H32" s="21">
        <f>IFERROR(VLOOKUP($E32&amp;G32,'[1]Measurement Conversion'!$B:$G,6,FALSE)*F32,IF(G32="g",F32,""))</f>
        <v>1</v>
      </c>
      <c r="I32" s="27">
        <f>IFERROR(INDEX('Item Price Summary'!$O:$O,MATCH($D32,'Item Price Summary'!$G:$G,0))*H32,"")</f>
        <v>0.47017877499999999</v>
      </c>
      <c r="J32" s="99">
        <f>SUM(I32:I41)</f>
        <v>1.4696887749999998</v>
      </c>
      <c r="K32" s="100">
        <f>J32/$G$4</f>
        <v>0.22645435670261937</v>
      </c>
      <c r="L32" s="99">
        <f>SUM(I32:I41)+$H$4</f>
        <v>1.8030510826923076</v>
      </c>
      <c r="M32" s="100">
        <f>L32/$G$4</f>
        <v>0.2778198894749318</v>
      </c>
      <c r="N32" s="43"/>
      <c r="O32" s="42"/>
      <c r="P32" s="43" t="str">
        <f>IFERROR(VLOOKUP($E32&amp;O32,'[1]Measurement Conversion'!$B:$H,6,FALSE)*N32,IF(O32="g",N32,""))</f>
        <v/>
      </c>
      <c r="Q32" s="44" t="str">
        <f>IFERROR(INDEX('Item Price Summary'!$O:$O,MATCH($D32,'Item Price Summary'!$G:$G,0))*P32,"")</f>
        <v/>
      </c>
      <c r="R32" s="112">
        <f>SUM(Q32:Q41)</f>
        <v>0</v>
      </c>
      <c r="S32" s="111" t="e">
        <f>R32/$G$5</f>
        <v>#VALUE!</v>
      </c>
      <c r="T32" s="112">
        <f>SUM(Q32:Q41)+$H$5</f>
        <v>0</v>
      </c>
      <c r="U32" s="111" t="e">
        <f>T32/$G$5</f>
        <v>#VALUE!</v>
      </c>
      <c r="V32" s="43"/>
      <c r="W32" s="42"/>
      <c r="X32" s="43" t="str">
        <f>IFERROR(VLOOKUP($E32&amp;W32,'[1]Measurement Conversion'!$B:$H,6,FALSE)*V32,IF(W32="g",V32,""))</f>
        <v/>
      </c>
      <c r="Y32" s="44" t="str">
        <f>IFERROR(INDEX('Item Price Summary'!$O:$O,MATCH($D32,'Item Price Summary'!$G:$G,0))*X32,"")</f>
        <v/>
      </c>
      <c r="Z32" s="112">
        <f>SUM(Y32:Y41)</f>
        <v>0</v>
      </c>
      <c r="AA32" s="111" t="e">
        <f>Z32/$G$6</f>
        <v>#VALUE!</v>
      </c>
      <c r="AB32" s="112">
        <f>SUM(Y32:Y41)+$H$6</f>
        <v>0</v>
      </c>
      <c r="AC32" s="111" t="e">
        <f>AB32/$G$6</f>
        <v>#VALUE!</v>
      </c>
    </row>
    <row r="33" spans="1:29" x14ac:dyDescent="0.3">
      <c r="A33">
        <f>A32+1</f>
        <v>2</v>
      </c>
      <c r="B33" s="94"/>
      <c r="C33" s="114"/>
      <c r="D33" s="2" t="s">
        <v>38</v>
      </c>
      <c r="E33" s="2" t="s">
        <v>38</v>
      </c>
      <c r="F33" s="69">
        <v>3</v>
      </c>
      <c r="G33" s="7" t="s">
        <v>37</v>
      </c>
      <c r="H33" s="21">
        <f>IFERROR(VLOOKUP($E33&amp;G33,'[1]Measurement Conversion'!$B:$G,6,FALSE)*F33,IF(G33="g",F33,""))</f>
        <v>30</v>
      </c>
      <c r="I33" s="27">
        <f>IFERROR(INDEX('Item Price Summary'!$O:$O,MATCH($D33,'Item Price Summary'!$G:$G,0))*H33,"")</f>
        <v>0.26924999999999999</v>
      </c>
      <c r="J33" s="100"/>
      <c r="K33" s="100"/>
      <c r="L33" s="100"/>
      <c r="M33" s="100"/>
      <c r="N33" s="43"/>
      <c r="O33" s="42"/>
      <c r="P33" s="43" t="str">
        <f>IFERROR(VLOOKUP($E33&amp;O33,'[1]Measurement Conversion'!$B:$H,6,FALSE)*N33,IF(O33="g",N33,""))</f>
        <v/>
      </c>
      <c r="Q33" s="44" t="str">
        <f>IFERROR(INDEX('Item Price Summary'!$O:$O,MATCH($D33,'Item Price Summary'!$G:$G,0))*P33,"")</f>
        <v/>
      </c>
      <c r="R33" s="112"/>
      <c r="S33" s="111"/>
      <c r="T33" s="112"/>
      <c r="U33" s="111"/>
      <c r="V33" s="43"/>
      <c r="W33" s="42"/>
      <c r="X33" s="43" t="str">
        <f>IFERROR(VLOOKUP($E33&amp;W33,'[1]Measurement Conversion'!$B:$H,6,FALSE)*V33,IF(W33="g",V33,""))</f>
        <v/>
      </c>
      <c r="Y33" s="44" t="str">
        <f>IFERROR(INDEX('Item Price Summary'!$O:$O,MATCH($D33,'Item Price Summary'!$G:$G,0))*X33,"")</f>
        <v/>
      </c>
      <c r="Z33" s="112"/>
      <c r="AA33" s="111"/>
      <c r="AB33" s="112"/>
      <c r="AC33" s="111"/>
    </row>
    <row r="34" spans="1:29" x14ac:dyDescent="0.3">
      <c r="A34">
        <f t="shared" ref="A34:A41" si="2">A33+1</f>
        <v>3</v>
      </c>
      <c r="B34" s="94"/>
      <c r="C34" s="114"/>
      <c r="D34" s="2" t="s">
        <v>182</v>
      </c>
      <c r="E34" s="2" t="s">
        <v>182</v>
      </c>
      <c r="F34" s="21">
        <v>1</v>
      </c>
      <c r="G34" s="7" t="s">
        <v>37</v>
      </c>
      <c r="H34" s="21">
        <f>IFERROR(VLOOKUP($E34&amp;G34,'[1]Measurement Conversion'!$B:$G,6,FALSE)*F34,IF(G34="g",F34,""))</f>
        <v>24</v>
      </c>
      <c r="I34" s="27">
        <f>IFERROR(INDEX('Item Price Summary'!$O:$O,MATCH($D34,'Item Price Summary'!$G:$G,0))*H34,"")</f>
        <v>0.40775999999999996</v>
      </c>
      <c r="J34" s="100"/>
      <c r="K34" s="100"/>
      <c r="L34" s="100"/>
      <c r="M34" s="100"/>
      <c r="N34" s="43"/>
      <c r="O34" s="42"/>
      <c r="P34" s="43" t="str">
        <f>IFERROR(VLOOKUP($E34&amp;O34,'[1]Measurement Conversion'!$B:$H,6,FALSE)*N34,IF(O34="g",N34,""))</f>
        <v/>
      </c>
      <c r="Q34" s="44" t="str">
        <f>IFERROR(INDEX('Item Price Summary'!$O:$O,MATCH($D34,'Item Price Summary'!$G:$G,0))*P34,"")</f>
        <v/>
      </c>
      <c r="R34" s="112"/>
      <c r="S34" s="111"/>
      <c r="T34" s="112"/>
      <c r="U34" s="111"/>
      <c r="V34" s="43"/>
      <c r="W34" s="42"/>
      <c r="X34" s="43" t="str">
        <f>IFERROR(VLOOKUP($E34&amp;W34,'[1]Measurement Conversion'!$B:$H,6,FALSE)*V34,IF(W34="g",V34,""))</f>
        <v/>
      </c>
      <c r="Y34" s="44" t="str">
        <f>IFERROR(INDEX('Item Price Summary'!$O:$O,MATCH($D34,'Item Price Summary'!$G:$G,0))*X34,"")</f>
        <v/>
      </c>
      <c r="Z34" s="112"/>
      <c r="AA34" s="111"/>
      <c r="AB34" s="112"/>
      <c r="AC34" s="111"/>
    </row>
    <row r="35" spans="1:29" x14ac:dyDescent="0.3">
      <c r="A35">
        <f t="shared" si="2"/>
        <v>4</v>
      </c>
      <c r="B35" s="94"/>
      <c r="C35" s="114"/>
      <c r="D35" s="2" t="s">
        <v>141</v>
      </c>
      <c r="E35" s="2" t="s">
        <v>152</v>
      </c>
      <c r="F35" s="21">
        <v>1</v>
      </c>
      <c r="G35" s="7" t="s">
        <v>109</v>
      </c>
      <c r="H35" s="21">
        <f>IFERROR(VLOOKUP($E35&amp;G35,'[1]Measurement Conversion'!$B:$G,6,FALSE)*F35,IF(G35="g",F35,""))</f>
        <v>45</v>
      </c>
      <c r="I35" s="27">
        <f>IFERROR(INDEX('Item Price Summary'!$O:$O,MATCH($D35,'Item Price Summary'!$G:$G,0))*H35,"")</f>
        <v>0.32250000000000001</v>
      </c>
      <c r="J35" s="100"/>
      <c r="K35" s="100"/>
      <c r="L35" s="100"/>
      <c r="M35" s="100"/>
      <c r="N35" s="43"/>
      <c r="O35" s="42"/>
      <c r="P35" s="43" t="str">
        <f>IFERROR(VLOOKUP($E35&amp;O35,'[1]Measurement Conversion'!$B:$H,6,FALSE)*N35,IF(O35="g",N35,""))</f>
        <v/>
      </c>
      <c r="Q35" s="44" t="str">
        <f>IFERROR(INDEX('Item Price Summary'!$O:$O,MATCH($D35,'Item Price Summary'!$G:$G,0))*P35,"")</f>
        <v/>
      </c>
      <c r="R35" s="112"/>
      <c r="S35" s="111"/>
      <c r="T35" s="112"/>
      <c r="U35" s="111"/>
      <c r="V35" s="43"/>
      <c r="W35" s="42"/>
      <c r="X35" s="43" t="str">
        <f>IFERROR(VLOOKUP($E35&amp;W35,'[1]Measurement Conversion'!$B:$H,6,FALSE)*V35,IF(W35="g",V35,""))</f>
        <v/>
      </c>
      <c r="Y35" s="44" t="str">
        <f>IFERROR(INDEX('Item Price Summary'!$O:$O,MATCH($D35,'Item Price Summary'!$G:$G,0))*X35,"")</f>
        <v/>
      </c>
      <c r="Z35" s="112"/>
      <c r="AA35" s="111"/>
      <c r="AB35" s="112"/>
      <c r="AC35" s="111"/>
    </row>
    <row r="36" spans="1:29" x14ac:dyDescent="0.3">
      <c r="A36">
        <f t="shared" si="2"/>
        <v>5</v>
      </c>
      <c r="B36" s="94"/>
      <c r="C36" s="114"/>
      <c r="D36" s="2" t="s">
        <v>27</v>
      </c>
      <c r="E36" s="2" t="s">
        <v>27</v>
      </c>
      <c r="F36" s="21">
        <v>50</v>
      </c>
      <c r="G36" s="7" t="s">
        <v>26</v>
      </c>
      <c r="H36" s="21">
        <f>IFERROR(VLOOKUP($E36&amp;G36,'[1]Measurement Conversion'!$B:$G,6,FALSE)*F36,IF(G36="g",F36,""))</f>
        <v>25.360499999999998</v>
      </c>
      <c r="I36" s="27">
        <f>IFERROR(INDEX('Item Price Summary'!$O:$O,MATCH($D36,'Item Price Summary'!$G:$G,0))*H36,"")</f>
        <v>0</v>
      </c>
      <c r="J36" s="100"/>
      <c r="K36" s="100"/>
      <c r="L36" s="100"/>
      <c r="M36" s="100"/>
      <c r="N36" s="43"/>
      <c r="O36" s="42"/>
      <c r="P36" s="43" t="str">
        <f>IFERROR(VLOOKUP($E36&amp;O36,'[1]Measurement Conversion'!$B:$H,6,FALSE)*N36,IF(O36="g",N36,""))</f>
        <v/>
      </c>
      <c r="Q36" s="44" t="str">
        <f>IFERROR(INDEX('Item Price Summary'!$O:$O,MATCH($D36,'Item Price Summary'!$G:$G,0))*P36,"")</f>
        <v/>
      </c>
      <c r="R36" s="112"/>
      <c r="S36" s="111"/>
      <c r="T36" s="112"/>
      <c r="U36" s="111"/>
      <c r="V36" s="43"/>
      <c r="W36" s="42"/>
      <c r="X36" s="43" t="str">
        <f>IFERROR(VLOOKUP($E36&amp;W36,'[1]Measurement Conversion'!$B:$H,6,FALSE)*V36,IF(W36="g",V36,""))</f>
        <v/>
      </c>
      <c r="Y36" s="44" t="str">
        <f>IFERROR(INDEX('Item Price Summary'!$O:$O,MATCH($D36,'Item Price Summary'!$G:$G,0))*X36,"")</f>
        <v/>
      </c>
      <c r="Z36" s="112"/>
      <c r="AA36" s="111"/>
      <c r="AB36" s="112"/>
      <c r="AC36" s="111"/>
    </row>
    <row r="37" spans="1:29" x14ac:dyDescent="0.3">
      <c r="A37">
        <f t="shared" si="2"/>
        <v>6</v>
      </c>
      <c r="B37" s="94"/>
      <c r="C37" s="114"/>
      <c r="D37" s="2" t="s">
        <v>151</v>
      </c>
      <c r="E37" s="2"/>
      <c r="F37" s="69"/>
      <c r="G37" s="7"/>
      <c r="H37" s="21" t="str">
        <f>IFERROR(VLOOKUP($E37&amp;G37,'[1]Measurement Conversion'!$B:$G,6,FALSE)*F37,IF(G37="g",F37,""))</f>
        <v/>
      </c>
      <c r="I37" s="27" t="str">
        <f>IFERROR(INDEX('Item Price Summary'!$O:$O,MATCH($D37,'Item Price Summary'!$G:$G,0))*H37,"")</f>
        <v/>
      </c>
      <c r="J37" s="100"/>
      <c r="K37" s="100"/>
      <c r="L37" s="100"/>
      <c r="M37" s="100"/>
      <c r="N37" s="43"/>
      <c r="O37" s="42"/>
      <c r="P37" s="43" t="str">
        <f>IFERROR(VLOOKUP($E37&amp;O37,'[1]Measurement Conversion'!$B:$H,6,FALSE)*N37,IF(O37="g",N37,""))</f>
        <v/>
      </c>
      <c r="Q37" s="44" t="str">
        <f>IFERROR(INDEX('Item Price Summary'!$O:$O,MATCH($D37,'Item Price Summary'!$G:$G,0))*P37,"")</f>
        <v/>
      </c>
      <c r="R37" s="112"/>
      <c r="S37" s="111"/>
      <c r="T37" s="112"/>
      <c r="U37" s="111"/>
      <c r="V37" s="43"/>
      <c r="W37" s="42"/>
      <c r="X37" s="43" t="str">
        <f>IFERROR(VLOOKUP($E37&amp;W37,'[1]Measurement Conversion'!$B:$H,6,FALSE)*V37,IF(W37="g",V37,""))</f>
        <v/>
      </c>
      <c r="Y37" s="44" t="str">
        <f>IFERROR(INDEX('Item Price Summary'!$O:$O,MATCH($D37,'Item Price Summary'!$G:$G,0))*X37,"")</f>
        <v/>
      </c>
      <c r="Z37" s="112"/>
      <c r="AA37" s="111"/>
      <c r="AB37" s="112"/>
      <c r="AC37" s="111"/>
    </row>
    <row r="38" spans="1:29" x14ac:dyDescent="0.3">
      <c r="A38">
        <f t="shared" si="2"/>
        <v>7</v>
      </c>
      <c r="B38" s="94"/>
      <c r="C38" s="114"/>
      <c r="D38" s="2" t="s">
        <v>151</v>
      </c>
      <c r="E38" s="2"/>
      <c r="F38" s="69"/>
      <c r="G38" s="7"/>
      <c r="H38" s="21" t="str">
        <f>IFERROR(VLOOKUP($E38&amp;G38,'[1]Measurement Conversion'!$B:$G,6,FALSE)*F38,IF(G38="g",F38,""))</f>
        <v/>
      </c>
      <c r="I38" s="27" t="str">
        <f>IFERROR(INDEX('Item Price Summary'!$O:$O,MATCH($D38,'Item Price Summary'!$G:$G,0))*H38,"")</f>
        <v/>
      </c>
      <c r="J38" s="100"/>
      <c r="K38" s="100"/>
      <c r="L38" s="100"/>
      <c r="M38" s="100"/>
      <c r="N38" s="43"/>
      <c r="O38" s="42"/>
      <c r="P38" s="43" t="str">
        <f>IFERROR(VLOOKUP($E38&amp;O38,'[1]Measurement Conversion'!$B:$H,6,FALSE)*N38,IF(O38="g",N38,""))</f>
        <v/>
      </c>
      <c r="Q38" s="44" t="str">
        <f>IFERROR(INDEX('Item Price Summary'!$O:$O,MATCH($D38,'Item Price Summary'!$G:$G,0))*P38,"")</f>
        <v/>
      </c>
      <c r="R38" s="112"/>
      <c r="S38" s="111"/>
      <c r="T38" s="112"/>
      <c r="U38" s="111"/>
      <c r="V38" s="43"/>
      <c r="W38" s="42"/>
      <c r="X38" s="43" t="str">
        <f>IFERROR(VLOOKUP($E38&amp;W38,'[1]Measurement Conversion'!$B:$H,6,FALSE)*V38,IF(W38="g",V38,""))</f>
        <v/>
      </c>
      <c r="Y38" s="44" t="str">
        <f>IFERROR(INDEX('Item Price Summary'!$O:$O,MATCH($D38,'Item Price Summary'!$G:$G,0))*X38,"")</f>
        <v/>
      </c>
      <c r="Z38" s="112"/>
      <c r="AA38" s="111"/>
      <c r="AB38" s="112"/>
      <c r="AC38" s="111"/>
    </row>
    <row r="39" spans="1:29" x14ac:dyDescent="0.3">
      <c r="A39">
        <f t="shared" si="2"/>
        <v>8</v>
      </c>
      <c r="B39" s="94"/>
      <c r="C39" s="114"/>
      <c r="D39" s="2" t="s">
        <v>151</v>
      </c>
      <c r="E39" s="2"/>
      <c r="F39" s="21"/>
      <c r="G39" s="7"/>
      <c r="H39" s="21" t="str">
        <f>IFERROR(VLOOKUP($E39&amp;G39,'[1]Measurement Conversion'!$B:$G,6,FALSE)*F39,IF(G39="g",F39,""))</f>
        <v/>
      </c>
      <c r="I39" s="27" t="str">
        <f>IFERROR(INDEX('Item Price Summary'!$O:$O,MATCH($D39,'Item Price Summary'!$G:$G,0))*H39,"")</f>
        <v/>
      </c>
      <c r="J39" s="100"/>
      <c r="K39" s="100"/>
      <c r="L39" s="100"/>
      <c r="M39" s="100"/>
      <c r="N39" s="43"/>
      <c r="O39" s="42"/>
      <c r="P39" s="43" t="str">
        <f>IFERROR(VLOOKUP($E39&amp;O39,'[1]Measurement Conversion'!$B:$H,6,FALSE)*N39,IF(O39="g",N39,""))</f>
        <v/>
      </c>
      <c r="Q39" s="44" t="str">
        <f>IFERROR(INDEX('Item Price Summary'!$O:$O,MATCH($D39,'Item Price Summary'!$G:$G,0))*P39,"")</f>
        <v/>
      </c>
      <c r="R39" s="112"/>
      <c r="S39" s="111"/>
      <c r="T39" s="112"/>
      <c r="U39" s="111"/>
      <c r="V39" s="43"/>
      <c r="W39" s="42"/>
      <c r="X39" s="43" t="str">
        <f>IFERROR(VLOOKUP($E39&amp;W39,'[1]Measurement Conversion'!$B:$H,6,FALSE)*V39,IF(W39="g",V39,""))</f>
        <v/>
      </c>
      <c r="Y39" s="44" t="str">
        <f>IFERROR(INDEX('Item Price Summary'!$O:$O,MATCH($D39,'Item Price Summary'!$G:$G,0))*X39,"")</f>
        <v/>
      </c>
      <c r="Z39" s="112"/>
      <c r="AA39" s="111"/>
      <c r="AB39" s="112"/>
      <c r="AC39" s="111"/>
    </row>
    <row r="40" spans="1:29" x14ac:dyDescent="0.3">
      <c r="A40">
        <f t="shared" si="2"/>
        <v>9</v>
      </c>
      <c r="B40" s="94"/>
      <c r="C40" s="114"/>
      <c r="D40" s="2" t="s">
        <v>151</v>
      </c>
      <c r="E40" s="2"/>
      <c r="F40" s="21"/>
      <c r="G40" s="7"/>
      <c r="H40" s="21" t="str">
        <f>IFERROR(VLOOKUP($E40&amp;G40,'[1]Measurement Conversion'!$B:$G,6,FALSE)*F40,IF(G40="g",F40,""))</f>
        <v/>
      </c>
      <c r="I40" s="27" t="str">
        <f>IFERROR(INDEX('Item Price Summary'!$O:$O,MATCH($D40,'Item Price Summary'!$G:$G,0))*H40,"")</f>
        <v/>
      </c>
      <c r="J40" s="100"/>
      <c r="K40" s="100"/>
      <c r="L40" s="100"/>
      <c r="M40" s="100"/>
      <c r="N40" s="43"/>
      <c r="O40" s="42"/>
      <c r="P40" s="43" t="str">
        <f>IFERROR(VLOOKUP($E40&amp;O40,'[1]Measurement Conversion'!$B:$H,6,FALSE)*N40,IF(O40="g",N40,""))</f>
        <v/>
      </c>
      <c r="Q40" s="44" t="str">
        <f>IFERROR(INDEX('Item Price Summary'!$O:$O,MATCH($D40,'Item Price Summary'!$G:$G,0))*P40,"")</f>
        <v/>
      </c>
      <c r="R40" s="112"/>
      <c r="S40" s="111"/>
      <c r="T40" s="112"/>
      <c r="U40" s="111"/>
      <c r="V40" s="43"/>
      <c r="W40" s="42"/>
      <c r="X40" s="43" t="str">
        <f>IFERROR(VLOOKUP($E40&amp;W40,'[1]Measurement Conversion'!$B:$H,6,FALSE)*V40,IF(W40="g",V40,""))</f>
        <v/>
      </c>
      <c r="Y40" s="44" t="str">
        <f>IFERROR(INDEX('Item Price Summary'!$O:$O,MATCH($D40,'Item Price Summary'!$G:$G,0))*X40,"")</f>
        <v/>
      </c>
      <c r="Z40" s="112"/>
      <c r="AA40" s="111"/>
      <c r="AB40" s="112"/>
      <c r="AC40" s="111"/>
    </row>
    <row r="41" spans="1:29" x14ac:dyDescent="0.3">
      <c r="A41">
        <f t="shared" si="2"/>
        <v>10</v>
      </c>
      <c r="B41" s="94"/>
      <c r="C41" s="115"/>
      <c r="D41" s="2" t="s">
        <v>92</v>
      </c>
      <c r="E41" s="2"/>
      <c r="F41" s="21"/>
      <c r="G41" s="7"/>
      <c r="H41" s="21" t="str">
        <f>IFERROR(VLOOKUP($E41&amp;G41,'[1]Measurement Conversion'!$B:$G,6,FALSE)*F41,IF(G41="g",F41,""))</f>
        <v/>
      </c>
      <c r="I41" s="27" t="str">
        <f>IFERROR(INDEX('Item Price Summary'!$O:$O,MATCH($D41,'Item Price Summary'!$G:$G,0))*H41,"")</f>
        <v/>
      </c>
      <c r="J41" s="100"/>
      <c r="K41" s="100"/>
      <c r="L41" s="100"/>
      <c r="M41" s="100"/>
      <c r="N41" s="43"/>
      <c r="O41" s="42"/>
      <c r="P41" s="43" t="str">
        <f>IFERROR(VLOOKUP($E41&amp;O41,'[1]Measurement Conversion'!$B:$H,6,FALSE)*N41,IF(O41="g",N41,""))</f>
        <v/>
      </c>
      <c r="Q41" s="44" t="str">
        <f>IFERROR(INDEX('Item Price Summary'!$O:$O,MATCH($D41,'Item Price Summary'!$G:$G,0))*P41,"")</f>
        <v/>
      </c>
      <c r="R41" s="112"/>
      <c r="S41" s="111"/>
      <c r="T41" s="112"/>
      <c r="U41" s="111"/>
      <c r="V41" s="43"/>
      <c r="W41" s="42"/>
      <c r="X41" s="43" t="str">
        <f>IFERROR(VLOOKUP($E41&amp;W41,'[1]Measurement Conversion'!$B:$H,6,FALSE)*V41,IF(W41="g",V41,""))</f>
        <v/>
      </c>
      <c r="Y41" s="44" t="str">
        <f>IFERROR(INDEX('Item Price Summary'!$O:$O,MATCH($D41,'Item Price Summary'!$G:$G,0))*X41,"")</f>
        <v/>
      </c>
      <c r="Z41" s="112"/>
      <c r="AA41" s="111"/>
      <c r="AB41" s="112"/>
      <c r="AC41" s="111"/>
    </row>
  </sheetData>
  <autoFilter ref="A11:AC21" xr:uid="{22D82DB2-215A-44CB-AB88-792B39081F64}">
    <filterColumn colId="9" showButton="0"/>
    <filterColumn colId="11" showButton="0"/>
    <filterColumn colId="17" showButton="0"/>
    <filterColumn colId="19" showButton="0"/>
    <filterColumn colId="25" showButton="0"/>
    <filterColumn colId="27" showButton="0"/>
  </autoFilter>
  <mergeCells count="52">
    <mergeCell ref="Z32:Z41"/>
    <mergeCell ref="AA32:AA41"/>
    <mergeCell ref="AB32:AB41"/>
    <mergeCell ref="AC32:AC41"/>
    <mergeCell ref="M32:M41"/>
    <mergeCell ref="R32:R41"/>
    <mergeCell ref="S32:S41"/>
    <mergeCell ref="T32:T41"/>
    <mergeCell ref="U32:U41"/>
    <mergeCell ref="B32:B41"/>
    <mergeCell ref="C32:C41"/>
    <mergeCell ref="J32:J41"/>
    <mergeCell ref="K32:K41"/>
    <mergeCell ref="L32:L41"/>
    <mergeCell ref="Z22:Z31"/>
    <mergeCell ref="AA22:AA31"/>
    <mergeCell ref="AB22:AB31"/>
    <mergeCell ref="AC22:AC31"/>
    <mergeCell ref="M22:M31"/>
    <mergeCell ref="R22:R31"/>
    <mergeCell ref="S22:S31"/>
    <mergeCell ref="T22:T31"/>
    <mergeCell ref="U22:U31"/>
    <mergeCell ref="B22:B31"/>
    <mergeCell ref="C22:C31"/>
    <mergeCell ref="J22:J31"/>
    <mergeCell ref="K22:K31"/>
    <mergeCell ref="L22:L31"/>
    <mergeCell ref="Z11:AA11"/>
    <mergeCell ref="AB11:AC11"/>
    <mergeCell ref="M12:M21"/>
    <mergeCell ref="B12:B21"/>
    <mergeCell ref="C12:C21"/>
    <mergeCell ref="J12:J21"/>
    <mergeCell ref="K12:K21"/>
    <mergeCell ref="L12:L21"/>
    <mergeCell ref="E3:G3"/>
    <mergeCell ref="AB12:AB21"/>
    <mergeCell ref="AC12:AC21"/>
    <mergeCell ref="R12:R21"/>
    <mergeCell ref="S12:S21"/>
    <mergeCell ref="T12:T21"/>
    <mergeCell ref="U12:U21"/>
    <mergeCell ref="Z12:Z21"/>
    <mergeCell ref="AA12:AA21"/>
    <mergeCell ref="F9:M10"/>
    <mergeCell ref="N9:U10"/>
    <mergeCell ref="V9:AC10"/>
    <mergeCell ref="J11:K11"/>
    <mergeCell ref="L11:M11"/>
    <mergeCell ref="R11:S11"/>
    <mergeCell ref="T11:U11"/>
  </mergeCells>
  <conditionalFormatting sqref="K12:K41 M12:M41 S12:S41 U12:U41 AA12:AA41 AC12:AC41">
    <cfRule type="cellIs" dxfId="5" priority="1" operator="greaterThan">
      <formula>0.32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88DFD-CAB8-451B-8B79-16C2D73920EA}">
  <dimension ref="A1:AC71"/>
  <sheetViews>
    <sheetView zoomScale="75" zoomScaleNormal="75" workbookViewId="0">
      <pane xSplit="5" ySplit="11" topLeftCell="F21" activePane="bottomRight" state="frozen"/>
      <selection activeCell="K45" sqref="K45"/>
      <selection pane="topRight" activeCell="K45" sqref="K45"/>
      <selection pane="bottomLeft" activeCell="K45" sqref="K45"/>
      <selection pane="bottomRight" activeCell="K42" sqref="K42:K51"/>
    </sheetView>
  </sheetViews>
  <sheetFormatPr defaultColWidth="9" defaultRowHeight="14.4" x14ac:dyDescent="0.3"/>
  <cols>
    <col min="2" max="4" width="35.6640625" customWidth="1"/>
    <col min="5" max="29" width="12.6640625" customWidth="1"/>
  </cols>
  <sheetData>
    <row r="1" spans="1:29" ht="18" x14ac:dyDescent="0.35">
      <c r="A1" s="3" t="e">
        <f>#REF!</f>
        <v>#REF!</v>
      </c>
      <c r="B1" s="25"/>
      <c r="C1" s="25"/>
      <c r="D1" s="25"/>
      <c r="E1" s="25"/>
      <c r="F1" s="25"/>
      <c r="G1" s="25"/>
      <c r="H1" s="25"/>
      <c r="I1" s="25"/>
      <c r="N1" s="25"/>
      <c r="V1" s="25"/>
    </row>
    <row r="2" spans="1:29" ht="18" x14ac:dyDescent="0.35">
      <c r="A2" s="63" t="str" cm="1">
        <f t="array" aca="1" ref="A2" ca="1">_xlfn.TEXTAFTER(CELL("filename",A1),"]")</f>
        <v>Popping Soda</v>
      </c>
    </row>
    <row r="3" spans="1:29" ht="21" customHeight="1" x14ac:dyDescent="0.3">
      <c r="E3" s="104" t="s">
        <v>25</v>
      </c>
      <c r="F3" s="105"/>
      <c r="G3" s="106"/>
      <c r="H3" s="8" t="s">
        <v>11</v>
      </c>
    </row>
    <row r="4" spans="1:29" x14ac:dyDescent="0.3">
      <c r="E4" s="5" t="s">
        <v>160</v>
      </c>
      <c r="F4" s="5" t="s">
        <v>34</v>
      </c>
      <c r="G4" s="23" t="s">
        <v>108</v>
      </c>
      <c r="H4" s="23"/>
    </row>
    <row r="5" spans="1:29" x14ac:dyDescent="0.3">
      <c r="E5" s="5" t="s">
        <v>86</v>
      </c>
      <c r="F5" s="5" t="s">
        <v>35</v>
      </c>
      <c r="G5" s="23">
        <v>7.49</v>
      </c>
      <c r="H5" s="23">
        <f>'Item Price Summary'!O69+'Item Price Summary'!O72+'Item Price Summary'!O73</f>
        <v>0.39810777166666667</v>
      </c>
      <c r="I5">
        <v>7.79</v>
      </c>
    </row>
    <row r="6" spans="1:29" x14ac:dyDescent="0.3">
      <c r="E6" s="5" t="s">
        <v>12</v>
      </c>
      <c r="F6" s="5" t="s">
        <v>36</v>
      </c>
      <c r="G6" s="23" t="s">
        <v>108</v>
      </c>
      <c r="H6" s="27"/>
      <c r="N6" s="26"/>
      <c r="O6" s="24"/>
      <c r="P6" s="24"/>
      <c r="Q6" s="24"/>
    </row>
    <row r="7" spans="1:29" x14ac:dyDescent="0.3">
      <c r="E7" t="s">
        <v>169</v>
      </c>
    </row>
    <row r="9" spans="1:29" x14ac:dyDescent="0.3">
      <c r="F9" s="107" t="s">
        <v>161</v>
      </c>
      <c r="G9" s="107"/>
      <c r="H9" s="107"/>
      <c r="I9" s="107"/>
      <c r="J9" s="107"/>
      <c r="K9" s="107"/>
      <c r="L9" s="107"/>
      <c r="M9" s="107"/>
      <c r="N9" s="107" t="s">
        <v>162</v>
      </c>
      <c r="O9" s="107"/>
      <c r="P9" s="107"/>
      <c r="Q9" s="107"/>
      <c r="R9" s="107"/>
      <c r="S9" s="107"/>
      <c r="T9" s="107"/>
      <c r="U9" s="107"/>
      <c r="V9" s="107" t="s">
        <v>163</v>
      </c>
      <c r="W9" s="107"/>
      <c r="X9" s="107"/>
      <c r="Y9" s="107"/>
      <c r="Z9" s="107"/>
      <c r="AA9" s="107"/>
      <c r="AB9" s="107"/>
      <c r="AC9" s="107"/>
    </row>
    <row r="10" spans="1:29" x14ac:dyDescent="0.3"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s="4" customFormat="1" ht="30" customHeight="1" x14ac:dyDescent="0.3">
      <c r="B11" s="19" t="s">
        <v>23</v>
      </c>
      <c r="C11" s="19" t="s">
        <v>13</v>
      </c>
      <c r="D11" s="19" t="s">
        <v>14</v>
      </c>
      <c r="E11" s="19" t="s">
        <v>85</v>
      </c>
      <c r="F11" s="19" t="s">
        <v>15</v>
      </c>
      <c r="G11" s="19" t="s">
        <v>7</v>
      </c>
      <c r="H11" s="19" t="s">
        <v>15</v>
      </c>
      <c r="I11" s="19" t="s">
        <v>24</v>
      </c>
      <c r="J11" s="108" t="s">
        <v>16</v>
      </c>
      <c r="K11" s="108"/>
      <c r="L11" s="108" t="s">
        <v>93</v>
      </c>
      <c r="M11" s="108"/>
      <c r="N11" s="19" t="s">
        <v>15</v>
      </c>
      <c r="O11" s="19" t="s">
        <v>7</v>
      </c>
      <c r="P11" s="19" t="s">
        <v>15</v>
      </c>
      <c r="Q11" s="19" t="s">
        <v>24</v>
      </c>
      <c r="R11" s="108" t="s">
        <v>16</v>
      </c>
      <c r="S11" s="108"/>
      <c r="T11" s="108" t="s">
        <v>93</v>
      </c>
      <c r="U11" s="108"/>
      <c r="V11" s="19" t="s">
        <v>15</v>
      </c>
      <c r="W11" s="19" t="s">
        <v>7</v>
      </c>
      <c r="X11" s="19" t="s">
        <v>15</v>
      </c>
      <c r="Y11" s="19" t="s">
        <v>24</v>
      </c>
      <c r="Z11" s="108" t="s">
        <v>16</v>
      </c>
      <c r="AA11" s="108"/>
      <c r="AB11" s="108" t="s">
        <v>93</v>
      </c>
      <c r="AC11" s="108"/>
    </row>
    <row r="12" spans="1:29" x14ac:dyDescent="0.3">
      <c r="A12">
        <v>1</v>
      </c>
      <c r="B12" s="94"/>
      <c r="C12" s="94" t="s">
        <v>154</v>
      </c>
      <c r="D12" s="2" t="s">
        <v>79</v>
      </c>
      <c r="E12" s="2" t="s">
        <v>44</v>
      </c>
      <c r="F12" s="43"/>
      <c r="G12" s="42"/>
      <c r="H12" s="43" t="str">
        <f>IFERROR(VLOOKUP($E12&amp;G12,'[1]Measurement Conversion'!$B:$H,6,FALSE)*F12,IF(G12="g",F12,""))</f>
        <v/>
      </c>
      <c r="I12" s="64" t="str">
        <f>IFERROR(INDEX('Item Price Summary'!$O:$O,MATCH($D12,'Item Price Summary'!$G:$G,0))*H12,"")</f>
        <v/>
      </c>
      <c r="J12" s="112">
        <f>SUM(I12:I21)</f>
        <v>0</v>
      </c>
      <c r="K12" s="111" t="e">
        <f>J12/$G$4</f>
        <v>#VALUE!</v>
      </c>
      <c r="L12" s="112">
        <f>SUM(I12:I21)+$H$4</f>
        <v>0</v>
      </c>
      <c r="M12" s="111" t="e">
        <f>L12/$G$4</f>
        <v>#VALUE!</v>
      </c>
      <c r="N12" s="21">
        <v>350</v>
      </c>
      <c r="O12" s="7" t="s">
        <v>45</v>
      </c>
      <c r="P12" s="21">
        <f>IFERROR(VLOOKUP($E12&amp;O12,'[1]Measurement Conversion'!$B:$H,6,FALSE)*N12,IF(O12="g",N12,""))</f>
        <v>350</v>
      </c>
      <c r="Q12" s="23">
        <f>IFERROR(INDEX('Item Price Summary'!$O:$O,MATCH($D12,'Item Price Summary'!$G:$G,0))*P12,"")</f>
        <v>0.33051666666666663</v>
      </c>
      <c r="R12" s="101">
        <f>SUM(Q12:Q21)</f>
        <v>1.2455166666666666</v>
      </c>
      <c r="S12" s="100">
        <f>R12/$G$5</f>
        <v>0.16629060970182463</v>
      </c>
      <c r="T12" s="101">
        <f>SUM(Q12:Q21)+$H$5</f>
        <v>1.6436244383333332</v>
      </c>
      <c r="U12" s="100">
        <f>T12/$G$5</f>
        <v>0.21944251513128613</v>
      </c>
      <c r="V12" s="43"/>
      <c r="W12" s="42"/>
      <c r="X12" s="43" t="str">
        <f>IFERROR(VLOOKUP($E12&amp;W12,'[1]Measurement Conversion'!$B:$H,6,FALSE)*V12,IF(W12="g",V12,""))</f>
        <v/>
      </c>
      <c r="Y12" s="44" t="str">
        <f>IFERROR(INDEX('Item Price Summary'!$O:$O,MATCH($D12,'Item Price Summary'!$G:$G,0))*X12,"")</f>
        <v/>
      </c>
      <c r="Z12" s="110">
        <f>SUM(Y12:Y21)</f>
        <v>0</v>
      </c>
      <c r="AA12" s="111" t="e">
        <f>Z12/$G$6</f>
        <v>#VALUE!</v>
      </c>
      <c r="AB12" s="110">
        <f>SUM(Y12:Y21)+$H$6</f>
        <v>0</v>
      </c>
      <c r="AC12" s="111" t="e">
        <f>AB12/$G$6</f>
        <v>#VALUE!</v>
      </c>
    </row>
    <row r="13" spans="1:29" x14ac:dyDescent="0.3">
      <c r="A13">
        <f>A12+1</f>
        <v>2</v>
      </c>
      <c r="B13" s="94"/>
      <c r="C13" s="94"/>
      <c r="D13" s="2" t="s">
        <v>27</v>
      </c>
      <c r="E13" s="2" t="s">
        <v>27</v>
      </c>
      <c r="F13" s="43"/>
      <c r="G13" s="42"/>
      <c r="H13" s="43" t="str">
        <f>IFERROR(VLOOKUP($E13&amp;G13,'[1]Measurement Conversion'!$B:$H,6,FALSE)*F13,IF(G13="g",F13,""))</f>
        <v/>
      </c>
      <c r="I13" s="44" t="str">
        <f>IFERROR(INDEX('Item Price Summary'!$O:$O,MATCH($D13,'Item Price Summary'!$G:$G,0))*H13,"")</f>
        <v/>
      </c>
      <c r="J13" s="112"/>
      <c r="K13" s="111"/>
      <c r="L13" s="112"/>
      <c r="M13" s="111"/>
      <c r="N13" s="21">
        <v>400</v>
      </c>
      <c r="O13" s="7" t="s">
        <v>26</v>
      </c>
      <c r="P13" s="21">
        <f>IFERROR(VLOOKUP($E13&amp;O13,'[1]Measurement Conversion'!$B:$H,6,FALSE)*N13,IF(O13="g",N13,""))</f>
        <v>202.88399999999999</v>
      </c>
      <c r="Q13" s="23">
        <f>IFERROR(INDEX('Item Price Summary'!$O:$O,MATCH($D13,'Item Price Summary'!$G:$G,0))*P13,"")</f>
        <v>0</v>
      </c>
      <c r="R13" s="101"/>
      <c r="S13" s="100"/>
      <c r="T13" s="101"/>
      <c r="U13" s="100"/>
      <c r="V13" s="43"/>
      <c r="W13" s="42"/>
      <c r="X13" s="43" t="str">
        <f>IFERROR(VLOOKUP($E13&amp;W13,'[1]Measurement Conversion'!$B:$H,6,FALSE)*V13,IF(W13="g",V13,""))</f>
        <v/>
      </c>
      <c r="Y13" s="44" t="str">
        <f>IFERROR(INDEX('Item Price Summary'!$O:$O,MATCH($D13,'Item Price Summary'!$G:$G,0))*X13,"")</f>
        <v/>
      </c>
      <c r="Z13" s="111"/>
      <c r="AA13" s="111"/>
      <c r="AB13" s="111"/>
      <c r="AC13" s="111"/>
    </row>
    <row r="14" spans="1:29" x14ac:dyDescent="0.3">
      <c r="A14">
        <f t="shared" ref="A14:A21" si="0">A13+1</f>
        <v>3</v>
      </c>
      <c r="B14" s="94"/>
      <c r="C14" s="94"/>
      <c r="D14" s="2" t="s">
        <v>227</v>
      </c>
      <c r="E14" s="2" t="s">
        <v>228</v>
      </c>
      <c r="F14" s="43"/>
      <c r="G14" s="42"/>
      <c r="H14" s="43" t="str">
        <f>IFERROR(VLOOKUP($E14&amp;G14,'[1]Measurement Conversion'!$B:$H,6,FALSE)*F14,IF(G14="g",F14,""))</f>
        <v/>
      </c>
      <c r="I14" s="44" t="str">
        <f>IFERROR(INDEX('Item Price Summary'!$O:$O,MATCH($D14,'Item Price Summary'!$G:$G,0))*H14,"")</f>
        <v/>
      </c>
      <c r="J14" s="112"/>
      <c r="K14" s="111"/>
      <c r="L14" s="112"/>
      <c r="M14" s="111"/>
      <c r="N14" s="21">
        <v>5</v>
      </c>
      <c r="O14" s="7" t="s">
        <v>37</v>
      </c>
      <c r="P14" s="21">
        <f>IFERROR(VLOOKUP($E14&amp;O14,'[1]Measurement Conversion'!$B:$H,6,FALSE)*N14,IF(O14="g",N14,""))</f>
        <v>125</v>
      </c>
      <c r="Q14" s="23">
        <f>IFERROR(INDEX('Item Price Summary'!$O:$O,MATCH($D14,'Item Price Summary'!$G:$G,0))*P14,"")</f>
        <v>0.64375000000000004</v>
      </c>
      <c r="R14" s="101"/>
      <c r="S14" s="100"/>
      <c r="T14" s="101"/>
      <c r="U14" s="100"/>
      <c r="V14" s="43"/>
      <c r="W14" s="42"/>
      <c r="X14" s="43" t="str">
        <f>IFERROR(VLOOKUP($E14&amp;W14,'[1]Measurement Conversion'!$B:$H,6,FALSE)*V14,IF(W14="g",V14,""))</f>
        <v/>
      </c>
      <c r="Y14" s="44" t="str">
        <f>IFERROR(INDEX('Item Price Summary'!$O:$O,MATCH($D14,'Item Price Summary'!$G:$G,0))*X14,"")</f>
        <v/>
      </c>
      <c r="Z14" s="111"/>
      <c r="AA14" s="111"/>
      <c r="AB14" s="111"/>
      <c r="AC14" s="111"/>
    </row>
    <row r="15" spans="1:29" x14ac:dyDescent="0.3">
      <c r="A15">
        <f t="shared" si="0"/>
        <v>4</v>
      </c>
      <c r="B15" s="94"/>
      <c r="C15" s="94"/>
      <c r="D15" s="2" t="s">
        <v>50</v>
      </c>
      <c r="E15" s="2" t="s">
        <v>152</v>
      </c>
      <c r="F15" s="43"/>
      <c r="G15" s="42"/>
      <c r="H15" s="43" t="str">
        <f>IFERROR(VLOOKUP($E15&amp;G15,'[1]Measurement Conversion'!$B:$H,6,FALSE)*F15,IF(G15="g",F15,""))</f>
        <v/>
      </c>
      <c r="I15" s="44" t="str">
        <f>IFERROR(INDEX('Item Price Summary'!$O:$O,MATCH($D15,'Item Price Summary'!$G:$G,0))*H15,"")</f>
        <v/>
      </c>
      <c r="J15" s="112"/>
      <c r="K15" s="111"/>
      <c r="L15" s="112"/>
      <c r="M15" s="111"/>
      <c r="N15" s="21">
        <v>1</v>
      </c>
      <c r="O15" s="7" t="s">
        <v>109</v>
      </c>
      <c r="P15" s="21">
        <f>IFERROR(VLOOKUP($E15&amp;O15,'[1]Measurement Conversion'!$B:$H,6,FALSE)*N15,IF(O15="g",N15,""))</f>
        <v>45</v>
      </c>
      <c r="Q15" s="23">
        <f>IFERROR(INDEX('Item Price Summary'!$O:$O,MATCH($D15,'Item Price Summary'!$G:$G,0))*P15,"")</f>
        <v>0.27124999999999999</v>
      </c>
      <c r="R15" s="101"/>
      <c r="S15" s="100"/>
      <c r="T15" s="101"/>
      <c r="U15" s="100"/>
      <c r="V15" s="43"/>
      <c r="W15" s="42"/>
      <c r="X15" s="43" t="str">
        <f>IFERROR(VLOOKUP($E15&amp;W15,'[1]Measurement Conversion'!$B:$H,6,FALSE)*V15,IF(W15="g",V15,""))</f>
        <v/>
      </c>
      <c r="Y15" s="44" t="str">
        <f>IFERROR(INDEX('Item Price Summary'!$O:$O,MATCH($D15,'Item Price Summary'!$G:$G,0))*X15,"")</f>
        <v/>
      </c>
      <c r="Z15" s="111"/>
      <c r="AA15" s="111"/>
      <c r="AB15" s="111"/>
      <c r="AC15" s="111"/>
    </row>
    <row r="16" spans="1:29" x14ac:dyDescent="0.3">
      <c r="A16">
        <f t="shared" si="0"/>
        <v>5</v>
      </c>
      <c r="B16" s="94"/>
      <c r="C16" s="94"/>
      <c r="D16" s="2" t="s">
        <v>151</v>
      </c>
      <c r="E16" s="2"/>
      <c r="F16" s="43"/>
      <c r="G16" s="42"/>
      <c r="H16" s="43" t="str">
        <f>IFERROR(VLOOKUP($E16&amp;G16,'[1]Measurement Conversion'!$B:$H,6,FALSE)*F16,IF(G16="g",F16,""))</f>
        <v/>
      </c>
      <c r="I16" s="44" t="str">
        <f>IFERROR(INDEX('Item Price Summary'!$O:$O,MATCH($D16,'Item Price Summary'!$G:$G,0))*H16,"")</f>
        <v/>
      </c>
      <c r="J16" s="112"/>
      <c r="K16" s="111"/>
      <c r="L16" s="112"/>
      <c r="M16" s="111"/>
      <c r="N16" s="21"/>
      <c r="O16" s="7"/>
      <c r="P16" s="21" t="str">
        <f>IFERROR(VLOOKUP($E16&amp;O16,'[1]Measurement Conversion'!$B:$H,6,FALSE)*N16,IF(O16="g",N16,""))</f>
        <v/>
      </c>
      <c r="Q16" s="23" t="str">
        <f>IFERROR(INDEX('Item Price Summary'!$O:$O,MATCH($D16,'Item Price Summary'!$G:$G,0))*P16,"")</f>
        <v/>
      </c>
      <c r="R16" s="101"/>
      <c r="S16" s="100"/>
      <c r="T16" s="101"/>
      <c r="U16" s="100"/>
      <c r="V16" s="43"/>
      <c r="W16" s="42"/>
      <c r="X16" s="43" t="str">
        <f>IFERROR(VLOOKUP($E16&amp;W16,'[1]Measurement Conversion'!$B:$H,6,FALSE)*V16,IF(W16="g",V16,""))</f>
        <v/>
      </c>
      <c r="Y16" s="44" t="str">
        <f>IFERROR(INDEX('Item Price Summary'!$O:$O,MATCH($D16,'Item Price Summary'!$G:$G,0))*X16,"")</f>
        <v/>
      </c>
      <c r="Z16" s="111"/>
      <c r="AA16" s="111"/>
      <c r="AB16" s="111"/>
      <c r="AC16" s="111"/>
    </row>
    <row r="17" spans="1:29" x14ac:dyDescent="0.3">
      <c r="A17">
        <f t="shared" si="0"/>
        <v>6</v>
      </c>
      <c r="B17" s="94"/>
      <c r="C17" s="94"/>
      <c r="D17" s="2" t="s">
        <v>151</v>
      </c>
      <c r="E17" s="2"/>
      <c r="F17" s="43"/>
      <c r="G17" s="42"/>
      <c r="H17" s="43" t="str">
        <f>IFERROR(VLOOKUP($E17&amp;G17,'[1]Measurement Conversion'!$B:$H,6,FALSE)*F17,IF(G17="g",F17,""))</f>
        <v/>
      </c>
      <c r="I17" s="44" t="str">
        <f>IFERROR(INDEX('Item Price Summary'!$O:$O,MATCH($D17,'Item Price Summary'!$G:$G,0))*H17,"")</f>
        <v/>
      </c>
      <c r="J17" s="112"/>
      <c r="K17" s="111"/>
      <c r="L17" s="112"/>
      <c r="M17" s="111"/>
      <c r="N17" s="21"/>
      <c r="O17" s="7"/>
      <c r="P17" s="21" t="str">
        <f>IFERROR(VLOOKUP($E17&amp;O17,'[1]Measurement Conversion'!$B:$H,6,FALSE)*N17,IF(O17="g",N17,""))</f>
        <v/>
      </c>
      <c r="Q17" s="23" t="str">
        <f>IFERROR(INDEX('Item Price Summary'!$O:$O,MATCH($D17,'Item Price Summary'!$G:$G,0))*P17,"")</f>
        <v/>
      </c>
      <c r="R17" s="101"/>
      <c r="S17" s="100"/>
      <c r="T17" s="101"/>
      <c r="U17" s="100"/>
      <c r="V17" s="43"/>
      <c r="W17" s="42"/>
      <c r="X17" s="43" t="str">
        <f>IFERROR(VLOOKUP($E17&amp;W17,'[1]Measurement Conversion'!$B:$H,6,FALSE)*V17,IF(W17="g",V17,""))</f>
        <v/>
      </c>
      <c r="Y17" s="44" t="str">
        <f>IFERROR(INDEX('Item Price Summary'!$O:$O,MATCH($D17,'Item Price Summary'!$G:$G,0))*X17,"")</f>
        <v/>
      </c>
      <c r="Z17" s="111"/>
      <c r="AA17" s="111"/>
      <c r="AB17" s="111"/>
      <c r="AC17" s="111"/>
    </row>
    <row r="18" spans="1:29" x14ac:dyDescent="0.3">
      <c r="A18">
        <f t="shared" si="0"/>
        <v>7</v>
      </c>
      <c r="B18" s="94"/>
      <c r="C18" s="94"/>
      <c r="D18" s="2" t="s">
        <v>151</v>
      </c>
      <c r="E18" s="2"/>
      <c r="F18" s="43"/>
      <c r="G18" s="42"/>
      <c r="H18" s="43" t="str">
        <f>IFERROR(VLOOKUP($E18&amp;G18,'[1]Measurement Conversion'!$B:$H,6,FALSE)*F18,IF(G18="g",F18,""))</f>
        <v/>
      </c>
      <c r="I18" s="44" t="str">
        <f>IFERROR(INDEX('Item Price Summary'!$O:$O,MATCH($D18,'Item Price Summary'!$G:$G,0))*H18,"")</f>
        <v/>
      </c>
      <c r="J18" s="112"/>
      <c r="K18" s="111"/>
      <c r="L18" s="112"/>
      <c r="M18" s="111"/>
      <c r="N18" s="21"/>
      <c r="O18" s="7"/>
      <c r="P18" s="21" t="str">
        <f>IFERROR(VLOOKUP($E18&amp;O18,'[1]Measurement Conversion'!$B:$H,6,FALSE)*N18,IF(O18="g",N18,""))</f>
        <v/>
      </c>
      <c r="Q18" s="23" t="str">
        <f>IFERROR(INDEX('Item Price Summary'!$O:$O,MATCH($D18,'Item Price Summary'!$G:$G,0))*P18,"")</f>
        <v/>
      </c>
      <c r="R18" s="101"/>
      <c r="S18" s="100"/>
      <c r="T18" s="101"/>
      <c r="U18" s="100"/>
      <c r="V18" s="43"/>
      <c r="W18" s="42"/>
      <c r="X18" s="43" t="str">
        <f>IFERROR(VLOOKUP($E18&amp;W18,'[1]Measurement Conversion'!$B:$H,6,FALSE)*V18,IF(W18="g",V18,""))</f>
        <v/>
      </c>
      <c r="Y18" s="44" t="str">
        <f>IFERROR(INDEX('Item Price Summary'!$O:$O,MATCH($D18,'Item Price Summary'!$G:$G,0))*X18,"")</f>
        <v/>
      </c>
      <c r="Z18" s="111"/>
      <c r="AA18" s="111"/>
      <c r="AB18" s="111"/>
      <c r="AC18" s="111"/>
    </row>
    <row r="19" spans="1:29" x14ac:dyDescent="0.3">
      <c r="A19">
        <f t="shared" si="0"/>
        <v>8</v>
      </c>
      <c r="B19" s="94"/>
      <c r="C19" s="94"/>
      <c r="D19" s="2" t="s">
        <v>151</v>
      </c>
      <c r="E19" s="2"/>
      <c r="F19" s="43"/>
      <c r="G19" s="42"/>
      <c r="H19" s="43" t="str">
        <f>IFERROR(VLOOKUP($E19&amp;G19,'[1]Measurement Conversion'!$B:$H,6,FALSE)*F19,IF(G19="g",F19,""))</f>
        <v/>
      </c>
      <c r="I19" s="44" t="str">
        <f>IFERROR(INDEX('Item Price Summary'!$O:$O,MATCH($D19,'Item Price Summary'!$G:$G,0))*H19,"")</f>
        <v/>
      </c>
      <c r="J19" s="112"/>
      <c r="K19" s="111"/>
      <c r="L19" s="112"/>
      <c r="M19" s="111"/>
      <c r="N19" s="21"/>
      <c r="O19" s="7"/>
      <c r="P19" s="21" t="str">
        <f>IFERROR(VLOOKUP($E19&amp;O19,'[1]Measurement Conversion'!$B:$H,6,FALSE)*N19,IF(O19="g",N19,""))</f>
        <v/>
      </c>
      <c r="Q19" s="23" t="str">
        <f>IFERROR(INDEX('Item Price Summary'!$O:$O,MATCH($D19,'Item Price Summary'!$G:$G,0))*P19,"")</f>
        <v/>
      </c>
      <c r="R19" s="101"/>
      <c r="S19" s="100"/>
      <c r="T19" s="101"/>
      <c r="U19" s="100"/>
      <c r="V19" s="43"/>
      <c r="W19" s="42"/>
      <c r="X19" s="43" t="str">
        <f>IFERROR(VLOOKUP($E19&amp;W19,'[1]Measurement Conversion'!$B:$H,6,FALSE)*V19,IF(W19="g",V19,""))</f>
        <v/>
      </c>
      <c r="Y19" s="44" t="str">
        <f>IFERROR(INDEX('Item Price Summary'!$O:$O,MATCH($D19,'Item Price Summary'!$G:$G,0))*X19,"")</f>
        <v/>
      </c>
      <c r="Z19" s="111"/>
      <c r="AA19" s="111"/>
      <c r="AB19" s="111"/>
      <c r="AC19" s="111"/>
    </row>
    <row r="20" spans="1:29" x14ac:dyDescent="0.3">
      <c r="A20">
        <f t="shared" si="0"/>
        <v>9</v>
      </c>
      <c r="B20" s="94"/>
      <c r="C20" s="94"/>
      <c r="D20" s="2" t="s">
        <v>151</v>
      </c>
      <c r="E20" s="2"/>
      <c r="F20" s="43"/>
      <c r="G20" s="42"/>
      <c r="H20" s="43" t="str">
        <f>IFERROR(VLOOKUP($E20&amp;G20,'[1]Measurement Conversion'!$B:$H,6,FALSE)*F20,IF(G20="g",F20,""))</f>
        <v/>
      </c>
      <c r="I20" s="44" t="str">
        <f>IFERROR(INDEX('Item Price Summary'!$O:$O,MATCH($D20,'Item Price Summary'!$G:$G,0))*H20,"")</f>
        <v/>
      </c>
      <c r="J20" s="112"/>
      <c r="K20" s="111"/>
      <c r="L20" s="112"/>
      <c r="M20" s="111"/>
      <c r="N20" s="21"/>
      <c r="O20" s="7"/>
      <c r="P20" s="21" t="str">
        <f>IFERROR(VLOOKUP($E20&amp;O20,'[1]Measurement Conversion'!$B:$H,6,FALSE)*N20,IF(O20="g",N20,""))</f>
        <v/>
      </c>
      <c r="Q20" s="23" t="str">
        <f>IFERROR(INDEX('Item Price Summary'!$O:$O,MATCH($D20,'Item Price Summary'!$G:$G,0))*P20,"")</f>
        <v/>
      </c>
      <c r="R20" s="101"/>
      <c r="S20" s="100"/>
      <c r="T20" s="101"/>
      <c r="U20" s="100"/>
      <c r="V20" s="43"/>
      <c r="W20" s="42"/>
      <c r="X20" s="43" t="str">
        <f>IFERROR(VLOOKUP($E20&amp;W20,'[1]Measurement Conversion'!$B:$H,6,FALSE)*V20,IF(W20="g",V20,""))</f>
        <v/>
      </c>
      <c r="Y20" s="44" t="str">
        <f>IFERROR(INDEX('Item Price Summary'!$O:$O,MATCH($D20,'Item Price Summary'!$G:$G,0))*X20,"")</f>
        <v/>
      </c>
      <c r="Z20" s="111"/>
      <c r="AA20" s="111"/>
      <c r="AB20" s="111"/>
      <c r="AC20" s="111"/>
    </row>
    <row r="21" spans="1:29" x14ac:dyDescent="0.3">
      <c r="A21">
        <f t="shared" si="0"/>
        <v>10</v>
      </c>
      <c r="B21" s="94"/>
      <c r="C21" s="94"/>
      <c r="D21" s="2" t="s">
        <v>92</v>
      </c>
      <c r="E21" s="2"/>
      <c r="F21" s="43"/>
      <c r="G21" s="42"/>
      <c r="H21" s="43" t="str">
        <f>IFERROR(VLOOKUP($E21&amp;G21,'[1]Measurement Conversion'!$B:$H,6,FALSE)*F21,IF(G21="g",F21,""))</f>
        <v/>
      </c>
      <c r="I21" s="44" t="str">
        <f>IFERROR(INDEX('Item Price Summary'!$O:$O,MATCH($D21,'Item Price Summary'!$G:$G,0))*H21,"")</f>
        <v/>
      </c>
      <c r="J21" s="112"/>
      <c r="K21" s="111"/>
      <c r="L21" s="112"/>
      <c r="M21" s="111"/>
      <c r="N21" s="21"/>
      <c r="O21" s="7"/>
      <c r="P21" s="21" t="str">
        <f>IFERROR(VLOOKUP($E21&amp;O21,'[1]Measurement Conversion'!$B:$H,6,FALSE)*N21,IF(O21="g",N21,""))</f>
        <v/>
      </c>
      <c r="Q21" s="23" t="str">
        <f>IFERROR(INDEX('Item Price Summary'!$O:$O,MATCH($D21,'Item Price Summary'!$G:$G,0))*P21,"")</f>
        <v/>
      </c>
      <c r="R21" s="101"/>
      <c r="S21" s="100"/>
      <c r="T21" s="101"/>
      <c r="U21" s="100"/>
      <c r="V21" s="43"/>
      <c r="W21" s="42"/>
      <c r="X21" s="43" t="str">
        <f>IFERROR(VLOOKUP($E21&amp;W21,'[1]Measurement Conversion'!$B:$H,6,FALSE)*V21,IF(W21="g",V21,""))</f>
        <v/>
      </c>
      <c r="Y21" s="44" t="str">
        <f>IFERROR(INDEX('Item Price Summary'!$O:$O,MATCH($D21,'Item Price Summary'!$G:$G,0))*X21,"")</f>
        <v/>
      </c>
      <c r="Z21" s="111"/>
      <c r="AA21" s="111"/>
      <c r="AB21" s="111"/>
      <c r="AC21" s="111"/>
    </row>
    <row r="22" spans="1:29" x14ac:dyDescent="0.3">
      <c r="A22">
        <v>1</v>
      </c>
      <c r="B22" s="94"/>
      <c r="C22" s="94" t="s">
        <v>155</v>
      </c>
      <c r="D22" s="2" t="s">
        <v>79</v>
      </c>
      <c r="E22" s="2" t="s">
        <v>44</v>
      </c>
      <c r="F22" s="43"/>
      <c r="G22" s="42"/>
      <c r="H22" s="43" t="str">
        <f>IFERROR(VLOOKUP($E22&amp;G22,'[1]Measurement Conversion'!$B:$H,6,FALSE)*F22,IF(G22="g",F22,""))</f>
        <v/>
      </c>
      <c r="I22" s="44" t="str">
        <f>IFERROR(INDEX('Item Price Summary'!$O:$O,MATCH($D22,'Item Price Summary'!$G:$G,0))*H22,"")</f>
        <v/>
      </c>
      <c r="J22" s="112">
        <f>SUM(I22:I31)</f>
        <v>0</v>
      </c>
      <c r="K22" s="111" t="e">
        <f>J22/$G$4</f>
        <v>#VALUE!</v>
      </c>
      <c r="L22" s="112">
        <f>SUM(I22:I31)+$H$4</f>
        <v>0</v>
      </c>
      <c r="M22" s="111" t="e">
        <f>L22/$G$4</f>
        <v>#VALUE!</v>
      </c>
      <c r="N22" s="21">
        <v>350</v>
      </c>
      <c r="O22" s="7" t="s">
        <v>45</v>
      </c>
      <c r="P22" s="21">
        <f>IFERROR(VLOOKUP($E22&amp;O22,'[1]Measurement Conversion'!$B:$H,6,FALSE)*N22,IF(O22="g",N22,""))</f>
        <v>350</v>
      </c>
      <c r="Q22" s="23">
        <f>IFERROR(INDEX('Item Price Summary'!$O:$O,MATCH($D22,'Item Price Summary'!$G:$G,0))*P22,"")</f>
        <v>0.33051666666666663</v>
      </c>
      <c r="R22" s="101">
        <f>SUM(Q22:Q31)</f>
        <v>1.1167666666666667</v>
      </c>
      <c r="S22" s="100">
        <f>R22/$G$5</f>
        <v>0.14910102358700489</v>
      </c>
      <c r="T22" s="101">
        <f>SUM(Q22:Q31)+$H$5</f>
        <v>1.5148744383333335</v>
      </c>
      <c r="U22" s="100">
        <f>T22/$G$5</f>
        <v>0.20225292901646641</v>
      </c>
      <c r="V22" s="43"/>
      <c r="W22" s="42"/>
      <c r="X22" s="43" t="str">
        <f>IFERROR(VLOOKUP($E22&amp;W22,'[1]Measurement Conversion'!$B:$H,6,FALSE)*V22,IF(W22="g",V22,""))</f>
        <v/>
      </c>
      <c r="Y22" s="44" t="str">
        <f>IFERROR(INDEX('Item Price Summary'!$O:$O,MATCH($D22,'Item Price Summary'!$G:$G,0))*X22,"")</f>
        <v/>
      </c>
      <c r="Z22" s="110">
        <f>SUM(Y22:Y31)</f>
        <v>0</v>
      </c>
      <c r="AA22" s="111" t="e">
        <f>Z22/$G$6</f>
        <v>#VALUE!</v>
      </c>
      <c r="AB22" s="110">
        <f>SUM(Y22:Y31)+$H$6</f>
        <v>0</v>
      </c>
      <c r="AC22" s="111" t="e">
        <f>AB22/$G$6</f>
        <v>#VALUE!</v>
      </c>
    </row>
    <row r="23" spans="1:29" x14ac:dyDescent="0.3">
      <c r="A23">
        <f>A22+1</f>
        <v>2</v>
      </c>
      <c r="B23" s="94"/>
      <c r="C23" s="94"/>
      <c r="D23" s="2" t="s">
        <v>27</v>
      </c>
      <c r="E23" s="2" t="s">
        <v>27</v>
      </c>
      <c r="F23" s="43"/>
      <c r="G23" s="42"/>
      <c r="H23" s="43" t="str">
        <f>IFERROR(VLOOKUP($E23&amp;G23,'[1]Measurement Conversion'!$B:$H,6,FALSE)*F23,IF(G23="g",F23,""))</f>
        <v/>
      </c>
      <c r="I23" s="44" t="str">
        <f>IFERROR(INDEX('Item Price Summary'!$O:$O,MATCH($D23,'Item Price Summary'!$G:$G,0))*H23,"")</f>
        <v/>
      </c>
      <c r="J23" s="112"/>
      <c r="K23" s="111"/>
      <c r="L23" s="112"/>
      <c r="M23" s="111"/>
      <c r="N23" s="21">
        <v>400</v>
      </c>
      <c r="O23" s="7" t="s">
        <v>26</v>
      </c>
      <c r="P23" s="21">
        <f>IFERROR(VLOOKUP($E23&amp;O23,'[1]Measurement Conversion'!$B:$H,6,FALSE)*N23,IF(O23="g",N23,""))</f>
        <v>202.88399999999999</v>
      </c>
      <c r="Q23" s="23">
        <f>IFERROR(INDEX('Item Price Summary'!$O:$O,MATCH($D23,'Item Price Summary'!$G:$G,0))*P23,"")</f>
        <v>0</v>
      </c>
      <c r="R23" s="101"/>
      <c r="S23" s="100"/>
      <c r="T23" s="101"/>
      <c r="U23" s="100"/>
      <c r="V23" s="43"/>
      <c r="W23" s="42"/>
      <c r="X23" s="43" t="str">
        <f>IFERROR(VLOOKUP($E23&amp;W23,'[1]Measurement Conversion'!$B:$H,6,FALSE)*V23,IF(W23="g",V23,""))</f>
        <v/>
      </c>
      <c r="Y23" s="44" t="str">
        <f>IFERROR(INDEX('Item Price Summary'!$O:$O,MATCH($D23,'Item Price Summary'!$G:$G,0))*X23,"")</f>
        <v/>
      </c>
      <c r="Z23" s="111"/>
      <c r="AA23" s="111"/>
      <c r="AB23" s="111"/>
      <c r="AC23" s="111"/>
    </row>
    <row r="24" spans="1:29" x14ac:dyDescent="0.3">
      <c r="A24">
        <f t="shared" ref="A24:A31" si="1">A23+1</f>
        <v>3</v>
      </c>
      <c r="B24" s="94"/>
      <c r="C24" s="94"/>
      <c r="D24" s="2" t="s">
        <v>28</v>
      </c>
      <c r="E24" s="2" t="s">
        <v>72</v>
      </c>
      <c r="F24" s="43"/>
      <c r="G24" s="42"/>
      <c r="H24" s="43" t="str">
        <f>IFERROR(VLOOKUP($E24&amp;G24,'[1]Measurement Conversion'!$B:$H,6,FALSE)*F24,IF(G24="g",F24,""))</f>
        <v/>
      </c>
      <c r="I24" s="44" t="str">
        <f>IFERROR(INDEX('Item Price Summary'!$O:$O,MATCH($D24,'Item Price Summary'!$G:$G,0))*H24,"")</f>
        <v/>
      </c>
      <c r="J24" s="112"/>
      <c r="K24" s="111"/>
      <c r="L24" s="112"/>
      <c r="M24" s="111"/>
      <c r="N24" s="21">
        <v>4</v>
      </c>
      <c r="O24" s="7" t="s">
        <v>37</v>
      </c>
      <c r="P24" s="21">
        <f>IFERROR(VLOOKUP($E24&amp;O24,'[1]Measurement Conversion'!$B:$H,6,FALSE)*N24,IF(O24="g",N24,""))</f>
        <v>100</v>
      </c>
      <c r="Q24" s="23">
        <f>IFERROR(INDEX('Item Price Summary'!$O:$O,MATCH($D24,'Item Price Summary'!$G:$G,0))*P24,"")</f>
        <v>0.51500000000000001</v>
      </c>
      <c r="R24" s="101"/>
      <c r="S24" s="100"/>
      <c r="T24" s="101"/>
      <c r="U24" s="100"/>
      <c r="V24" s="43"/>
      <c r="W24" s="42"/>
      <c r="X24" s="43" t="str">
        <f>IFERROR(VLOOKUP($E24&amp;W24,'[1]Measurement Conversion'!$B:$H,6,FALSE)*V24,IF(W24="g",V24,""))</f>
        <v/>
      </c>
      <c r="Y24" s="44" t="str">
        <f>IFERROR(INDEX('Item Price Summary'!$O:$O,MATCH($D24,'Item Price Summary'!$G:$G,0))*X24,"")</f>
        <v/>
      </c>
      <c r="Z24" s="111"/>
      <c r="AA24" s="111"/>
      <c r="AB24" s="111"/>
      <c r="AC24" s="111"/>
    </row>
    <row r="25" spans="1:29" x14ac:dyDescent="0.3">
      <c r="A25">
        <f t="shared" si="1"/>
        <v>4</v>
      </c>
      <c r="B25" s="94"/>
      <c r="C25" s="94"/>
      <c r="D25" s="2" t="s">
        <v>51</v>
      </c>
      <c r="E25" s="2" t="s">
        <v>152</v>
      </c>
      <c r="F25" s="43"/>
      <c r="G25" s="42"/>
      <c r="H25" s="43" t="str">
        <f>IFERROR(VLOOKUP($E25&amp;G25,'[1]Measurement Conversion'!$B:$H,6,FALSE)*F25,IF(G25="g",F25,""))</f>
        <v/>
      </c>
      <c r="I25" s="44" t="str">
        <f>IFERROR(INDEX('Item Price Summary'!$O:$O,MATCH($D25,'Item Price Summary'!$G:$G,0))*H25,"")</f>
        <v/>
      </c>
      <c r="J25" s="112"/>
      <c r="K25" s="111"/>
      <c r="L25" s="112"/>
      <c r="M25" s="111"/>
      <c r="N25" s="21">
        <v>1</v>
      </c>
      <c r="O25" s="7" t="s">
        <v>109</v>
      </c>
      <c r="P25" s="21">
        <f>IFERROR(VLOOKUP($E25&amp;O25,'[1]Measurement Conversion'!$B:$H,6,FALSE)*N25,IF(O25="g",N25,""))</f>
        <v>45</v>
      </c>
      <c r="Q25" s="23">
        <f>IFERROR(INDEX('Item Price Summary'!$O:$O,MATCH($D25,'Item Price Summary'!$G:$G,0))*P25,"")</f>
        <v>0.27124999999999999</v>
      </c>
      <c r="R25" s="101"/>
      <c r="S25" s="100"/>
      <c r="T25" s="101"/>
      <c r="U25" s="100"/>
      <c r="V25" s="43"/>
      <c r="W25" s="42"/>
      <c r="X25" s="43" t="str">
        <f>IFERROR(VLOOKUP($E25&amp;W25,'[1]Measurement Conversion'!$B:$H,6,FALSE)*V25,IF(W25="g",V25,""))</f>
        <v/>
      </c>
      <c r="Y25" s="44" t="str">
        <f>IFERROR(INDEX('Item Price Summary'!$O:$O,MATCH($D25,'Item Price Summary'!$G:$G,0))*X25,"")</f>
        <v/>
      </c>
      <c r="Z25" s="111"/>
      <c r="AA25" s="111"/>
      <c r="AB25" s="111"/>
      <c r="AC25" s="111"/>
    </row>
    <row r="26" spans="1:29" x14ac:dyDescent="0.3">
      <c r="A26">
        <f t="shared" si="1"/>
        <v>5</v>
      </c>
      <c r="B26" s="94"/>
      <c r="C26" s="94"/>
      <c r="D26" s="2" t="s">
        <v>151</v>
      </c>
      <c r="E26" s="2"/>
      <c r="F26" s="43"/>
      <c r="G26" s="42"/>
      <c r="H26" s="43" t="str">
        <f>IFERROR(VLOOKUP($E26&amp;G26,'[1]Measurement Conversion'!$B:$H,6,FALSE)*F26,IF(G26="g",F26,""))</f>
        <v/>
      </c>
      <c r="I26" s="44" t="str">
        <f>IFERROR(INDEX('Item Price Summary'!$O:$O,MATCH($D26,'Item Price Summary'!$G:$G,0))*H26,"")</f>
        <v/>
      </c>
      <c r="J26" s="112"/>
      <c r="K26" s="111"/>
      <c r="L26" s="112"/>
      <c r="M26" s="111"/>
      <c r="N26" s="21"/>
      <c r="O26" s="7"/>
      <c r="P26" s="21" t="str">
        <f>IFERROR(VLOOKUP($E26&amp;O26,'[1]Measurement Conversion'!$B:$H,6,FALSE)*N26,IF(O26="g",N26,""))</f>
        <v/>
      </c>
      <c r="Q26" s="23" t="str">
        <f>IFERROR(INDEX('Item Price Summary'!$O:$O,MATCH($D26,'Item Price Summary'!$G:$G,0))*P26,"")</f>
        <v/>
      </c>
      <c r="R26" s="101"/>
      <c r="S26" s="100"/>
      <c r="T26" s="101"/>
      <c r="U26" s="100"/>
      <c r="V26" s="43"/>
      <c r="W26" s="42"/>
      <c r="X26" s="43" t="str">
        <f>IFERROR(VLOOKUP($E26&amp;W26,'[1]Measurement Conversion'!$B:$H,6,FALSE)*V26,IF(W26="g",V26,""))</f>
        <v/>
      </c>
      <c r="Y26" s="44" t="str">
        <f>IFERROR(INDEX('Item Price Summary'!$O:$O,MATCH($D26,'Item Price Summary'!$G:$G,0))*X26,"")</f>
        <v/>
      </c>
      <c r="Z26" s="111"/>
      <c r="AA26" s="111"/>
      <c r="AB26" s="111"/>
      <c r="AC26" s="111"/>
    </row>
    <row r="27" spans="1:29" x14ac:dyDescent="0.3">
      <c r="A27">
        <f t="shared" si="1"/>
        <v>6</v>
      </c>
      <c r="B27" s="94"/>
      <c r="C27" s="94"/>
      <c r="D27" s="2" t="s">
        <v>151</v>
      </c>
      <c r="E27" s="2"/>
      <c r="F27" s="43"/>
      <c r="G27" s="42"/>
      <c r="H27" s="43" t="str">
        <f>IFERROR(VLOOKUP($E27&amp;G27,'[1]Measurement Conversion'!$B:$H,6,FALSE)*F27,IF(G27="g",F27,""))</f>
        <v/>
      </c>
      <c r="I27" s="44" t="str">
        <f>IFERROR(INDEX('Item Price Summary'!$O:$O,MATCH($D27,'Item Price Summary'!$G:$G,0))*H27,"")</f>
        <v/>
      </c>
      <c r="J27" s="112"/>
      <c r="K27" s="111"/>
      <c r="L27" s="112"/>
      <c r="M27" s="111"/>
      <c r="N27" s="21"/>
      <c r="O27" s="7"/>
      <c r="P27" s="21" t="str">
        <f>IFERROR(VLOOKUP($E27&amp;O27,'[1]Measurement Conversion'!$B:$H,6,FALSE)*N27,IF(O27="g",N27,""))</f>
        <v/>
      </c>
      <c r="Q27" s="23" t="str">
        <f>IFERROR(INDEX('Item Price Summary'!$O:$O,MATCH($D27,'Item Price Summary'!$G:$G,0))*P27,"")</f>
        <v/>
      </c>
      <c r="R27" s="101"/>
      <c r="S27" s="100"/>
      <c r="T27" s="101"/>
      <c r="U27" s="100"/>
      <c r="V27" s="43"/>
      <c r="W27" s="42"/>
      <c r="X27" s="43" t="str">
        <f>IFERROR(VLOOKUP($E27&amp;W27,'[1]Measurement Conversion'!$B:$H,6,FALSE)*V27,IF(W27="g",V27,""))</f>
        <v/>
      </c>
      <c r="Y27" s="44" t="str">
        <f>IFERROR(INDEX('Item Price Summary'!$O:$O,MATCH($D27,'Item Price Summary'!$G:$G,0))*X27,"")</f>
        <v/>
      </c>
      <c r="Z27" s="111"/>
      <c r="AA27" s="111"/>
      <c r="AB27" s="111"/>
      <c r="AC27" s="111"/>
    </row>
    <row r="28" spans="1:29" x14ac:dyDescent="0.3">
      <c r="A28">
        <f t="shared" si="1"/>
        <v>7</v>
      </c>
      <c r="B28" s="94"/>
      <c r="C28" s="94"/>
      <c r="D28" s="2" t="s">
        <v>151</v>
      </c>
      <c r="E28" s="2"/>
      <c r="F28" s="43"/>
      <c r="G28" s="42"/>
      <c r="H28" s="43" t="str">
        <f>IFERROR(VLOOKUP($E28&amp;G28,'[1]Measurement Conversion'!$B:$H,6,FALSE)*F28,IF(G28="g",F28,""))</f>
        <v/>
      </c>
      <c r="I28" s="44" t="str">
        <f>IFERROR(INDEX('Item Price Summary'!$O:$O,MATCH($D28,'Item Price Summary'!$G:$G,0))*H28,"")</f>
        <v/>
      </c>
      <c r="J28" s="112"/>
      <c r="K28" s="111"/>
      <c r="L28" s="112"/>
      <c r="M28" s="111"/>
      <c r="N28" s="21"/>
      <c r="O28" s="7"/>
      <c r="P28" s="21" t="str">
        <f>IFERROR(VLOOKUP($E28&amp;O28,'[1]Measurement Conversion'!$B:$H,6,FALSE)*N28,IF(O28="g",N28,""))</f>
        <v/>
      </c>
      <c r="Q28" s="23" t="str">
        <f>IFERROR(INDEX('Item Price Summary'!$O:$O,MATCH($D28,'Item Price Summary'!$G:$G,0))*P28,"")</f>
        <v/>
      </c>
      <c r="R28" s="101"/>
      <c r="S28" s="100"/>
      <c r="T28" s="101"/>
      <c r="U28" s="100"/>
      <c r="V28" s="43"/>
      <c r="W28" s="42"/>
      <c r="X28" s="43" t="str">
        <f>IFERROR(VLOOKUP($E28&amp;W28,'[1]Measurement Conversion'!$B:$H,6,FALSE)*V28,IF(W28="g",V28,""))</f>
        <v/>
      </c>
      <c r="Y28" s="44" t="str">
        <f>IFERROR(INDEX('Item Price Summary'!$O:$O,MATCH($D28,'Item Price Summary'!$G:$G,0))*X28,"")</f>
        <v/>
      </c>
      <c r="Z28" s="111"/>
      <c r="AA28" s="111"/>
      <c r="AB28" s="111"/>
      <c r="AC28" s="111"/>
    </row>
    <row r="29" spans="1:29" x14ac:dyDescent="0.3">
      <c r="A29">
        <f t="shared" si="1"/>
        <v>8</v>
      </c>
      <c r="B29" s="94"/>
      <c r="C29" s="94"/>
      <c r="D29" s="2" t="s">
        <v>151</v>
      </c>
      <c r="E29" s="2"/>
      <c r="F29" s="43"/>
      <c r="G29" s="42"/>
      <c r="H29" s="43" t="str">
        <f>IFERROR(VLOOKUP($E29&amp;G29,'[1]Measurement Conversion'!$B:$H,6,FALSE)*F29,IF(G29="g",F29,""))</f>
        <v/>
      </c>
      <c r="I29" s="44" t="str">
        <f>IFERROR(INDEX('Item Price Summary'!$O:$O,MATCH($D29,'Item Price Summary'!$G:$G,0))*H29,"")</f>
        <v/>
      </c>
      <c r="J29" s="112"/>
      <c r="K29" s="111"/>
      <c r="L29" s="112"/>
      <c r="M29" s="111"/>
      <c r="N29" s="21"/>
      <c r="O29" s="7"/>
      <c r="P29" s="21" t="str">
        <f>IFERROR(VLOOKUP($E29&amp;O29,'[1]Measurement Conversion'!$B:$H,6,FALSE)*N29,IF(O29="g",N29,""))</f>
        <v/>
      </c>
      <c r="Q29" s="23" t="str">
        <f>IFERROR(INDEX('Item Price Summary'!$O:$O,MATCH($D29,'Item Price Summary'!$G:$G,0))*P29,"")</f>
        <v/>
      </c>
      <c r="R29" s="101"/>
      <c r="S29" s="100"/>
      <c r="T29" s="101"/>
      <c r="U29" s="100"/>
      <c r="V29" s="43"/>
      <c r="W29" s="42"/>
      <c r="X29" s="43" t="str">
        <f>IFERROR(VLOOKUP($E29&amp;W29,'[1]Measurement Conversion'!$B:$H,6,FALSE)*V29,IF(W29="g",V29,""))</f>
        <v/>
      </c>
      <c r="Y29" s="44" t="str">
        <f>IFERROR(INDEX('Item Price Summary'!$O:$O,MATCH($D29,'Item Price Summary'!$G:$G,0))*X29,"")</f>
        <v/>
      </c>
      <c r="Z29" s="111"/>
      <c r="AA29" s="111"/>
      <c r="AB29" s="111"/>
      <c r="AC29" s="111"/>
    </row>
    <row r="30" spans="1:29" x14ac:dyDescent="0.3">
      <c r="A30">
        <f t="shared" si="1"/>
        <v>9</v>
      </c>
      <c r="B30" s="94"/>
      <c r="C30" s="94"/>
      <c r="D30" s="2" t="s">
        <v>151</v>
      </c>
      <c r="E30" s="2"/>
      <c r="F30" s="43"/>
      <c r="G30" s="42"/>
      <c r="H30" s="43" t="str">
        <f>IFERROR(VLOOKUP($E30&amp;G30,'[1]Measurement Conversion'!$B:$H,6,FALSE)*F30,IF(G30="g",F30,""))</f>
        <v/>
      </c>
      <c r="I30" s="44" t="str">
        <f>IFERROR(INDEX('Item Price Summary'!$O:$O,MATCH($D30,'Item Price Summary'!$G:$G,0))*H30,"")</f>
        <v/>
      </c>
      <c r="J30" s="112"/>
      <c r="K30" s="111"/>
      <c r="L30" s="112"/>
      <c r="M30" s="111"/>
      <c r="N30" s="21"/>
      <c r="O30" s="7"/>
      <c r="P30" s="21" t="str">
        <f>IFERROR(VLOOKUP($E30&amp;O30,'[1]Measurement Conversion'!$B:$H,6,FALSE)*N30,IF(O30="g",N30,""))</f>
        <v/>
      </c>
      <c r="Q30" s="23" t="str">
        <f>IFERROR(INDEX('Item Price Summary'!$O:$O,MATCH($D30,'Item Price Summary'!$G:$G,0))*P30,"")</f>
        <v/>
      </c>
      <c r="R30" s="101"/>
      <c r="S30" s="100"/>
      <c r="T30" s="101"/>
      <c r="U30" s="100"/>
      <c r="V30" s="43"/>
      <c r="W30" s="42"/>
      <c r="X30" s="43" t="str">
        <f>IFERROR(VLOOKUP($E30&amp;W30,'[1]Measurement Conversion'!$B:$H,6,FALSE)*V30,IF(W30="g",V30,""))</f>
        <v/>
      </c>
      <c r="Y30" s="44" t="str">
        <f>IFERROR(INDEX('Item Price Summary'!$O:$O,MATCH($D30,'Item Price Summary'!$G:$G,0))*X30,"")</f>
        <v/>
      </c>
      <c r="Z30" s="111"/>
      <c r="AA30" s="111"/>
      <c r="AB30" s="111"/>
      <c r="AC30" s="111"/>
    </row>
    <row r="31" spans="1:29" x14ac:dyDescent="0.3">
      <c r="A31">
        <f t="shared" si="1"/>
        <v>10</v>
      </c>
      <c r="B31" s="94"/>
      <c r="C31" s="94"/>
      <c r="D31" s="2" t="s">
        <v>92</v>
      </c>
      <c r="E31" s="2"/>
      <c r="F31" s="43"/>
      <c r="G31" s="42"/>
      <c r="H31" s="43" t="str">
        <f>IFERROR(VLOOKUP($E31&amp;G31,'[1]Measurement Conversion'!$B:$H,6,FALSE)*F31,IF(G31="g",F31,""))</f>
        <v/>
      </c>
      <c r="I31" s="44" t="str">
        <f>IFERROR(INDEX('Item Price Summary'!$O:$O,MATCH($D31,'Item Price Summary'!$G:$G,0))*H31,"")</f>
        <v/>
      </c>
      <c r="J31" s="112"/>
      <c r="K31" s="111"/>
      <c r="L31" s="112"/>
      <c r="M31" s="111"/>
      <c r="N31" s="21"/>
      <c r="O31" s="7"/>
      <c r="P31" s="21" t="str">
        <f>IFERROR(VLOOKUP($E31&amp;O31,'[1]Measurement Conversion'!$B:$H,6,FALSE)*N31,IF(O31="g",N31,""))</f>
        <v/>
      </c>
      <c r="Q31" s="23" t="str">
        <f>IFERROR(INDEX('Item Price Summary'!$O:$O,MATCH($D31,'Item Price Summary'!$G:$G,0))*P31,"")</f>
        <v/>
      </c>
      <c r="R31" s="101"/>
      <c r="S31" s="100"/>
      <c r="T31" s="101"/>
      <c r="U31" s="100"/>
      <c r="V31" s="43"/>
      <c r="W31" s="42"/>
      <c r="X31" s="43" t="str">
        <f>IFERROR(VLOOKUP($E31&amp;W31,'[1]Measurement Conversion'!$B:$H,6,FALSE)*V31,IF(W31="g",V31,""))</f>
        <v/>
      </c>
      <c r="Y31" s="44" t="str">
        <f>IFERROR(INDEX('Item Price Summary'!$O:$O,MATCH($D31,'Item Price Summary'!$G:$G,0))*X31,"")</f>
        <v/>
      </c>
      <c r="Z31" s="111"/>
      <c r="AA31" s="111"/>
      <c r="AB31" s="111"/>
      <c r="AC31" s="111"/>
    </row>
    <row r="32" spans="1:29" x14ac:dyDescent="0.3">
      <c r="A32">
        <v>1</v>
      </c>
      <c r="B32" s="94"/>
      <c r="C32" s="94" t="s">
        <v>156</v>
      </c>
      <c r="D32" s="2" t="s">
        <v>79</v>
      </c>
      <c r="E32" s="2" t="s">
        <v>44</v>
      </c>
      <c r="F32" s="43"/>
      <c r="G32" s="42"/>
      <c r="H32" s="43" t="str">
        <f>IFERROR(VLOOKUP($E32&amp;G32,'[1]Measurement Conversion'!$B:$H,6,FALSE)*F32,IF(G32="g",F32,""))</f>
        <v/>
      </c>
      <c r="I32" s="44" t="str">
        <f>IFERROR(INDEX('Item Price Summary'!$O:$O,MATCH($D32,'Item Price Summary'!$G:$G,0))*H32,"")</f>
        <v/>
      </c>
      <c r="J32" s="112">
        <f>SUM(I32:I41)</f>
        <v>0</v>
      </c>
      <c r="K32" s="111" t="e">
        <f>J32/$G$4</f>
        <v>#VALUE!</v>
      </c>
      <c r="L32" s="112">
        <f>SUM(I32:I41)+$H$4</f>
        <v>0</v>
      </c>
      <c r="M32" s="111" t="e">
        <f>L32/$G$4</f>
        <v>#VALUE!</v>
      </c>
      <c r="N32" s="21">
        <v>350</v>
      </c>
      <c r="O32" s="7" t="s">
        <v>45</v>
      </c>
      <c r="P32" s="21">
        <f>IFERROR(VLOOKUP($E32&amp;O32,'[1]Measurement Conversion'!$B:$H,6,FALSE)*N32,IF(O32="g",N32,""))</f>
        <v>350</v>
      </c>
      <c r="Q32" s="23">
        <f>IFERROR(INDEX('Item Price Summary'!$O:$O,MATCH($D32,'Item Price Summary'!$G:$G,0))*P32,"")</f>
        <v>0.33051666666666663</v>
      </c>
      <c r="R32" s="101">
        <f>SUM(Q32:Q41)</f>
        <v>1.1167666666666665</v>
      </c>
      <c r="S32" s="100">
        <f>R32/$G$5</f>
        <v>0.14910102358700486</v>
      </c>
      <c r="T32" s="101">
        <f>SUM(Q32:Q41)+$H$5</f>
        <v>1.514874438333333</v>
      </c>
      <c r="U32" s="100">
        <f>T32/$G$5</f>
        <v>0.20225292901646635</v>
      </c>
      <c r="V32" s="43"/>
      <c r="W32" s="42"/>
      <c r="X32" s="43" t="str">
        <f>IFERROR(VLOOKUP($E32&amp;W32,'[1]Measurement Conversion'!$B:$H,6,FALSE)*V32,IF(W32="g",V32,""))</f>
        <v/>
      </c>
      <c r="Y32" s="44" t="str">
        <f>IFERROR(INDEX('Item Price Summary'!$O:$O,MATCH($D32,'Item Price Summary'!$G:$G,0))*X32,"")</f>
        <v/>
      </c>
      <c r="Z32" s="110">
        <f>SUM(Y32:Y41)</f>
        <v>0</v>
      </c>
      <c r="AA32" s="111" t="e">
        <f>Z32/$G$6</f>
        <v>#VALUE!</v>
      </c>
      <c r="AB32" s="110">
        <f>SUM(Y32:Y41)+$H$6</f>
        <v>0</v>
      </c>
      <c r="AC32" s="111" t="e">
        <f>AB32/$G$6</f>
        <v>#VALUE!</v>
      </c>
    </row>
    <row r="33" spans="1:29" x14ac:dyDescent="0.3">
      <c r="A33">
        <f>A32+1</f>
        <v>2</v>
      </c>
      <c r="B33" s="94"/>
      <c r="C33" s="94"/>
      <c r="D33" s="2" t="s">
        <v>27</v>
      </c>
      <c r="E33" s="2" t="s">
        <v>27</v>
      </c>
      <c r="F33" s="43"/>
      <c r="G33" s="42"/>
      <c r="H33" s="43" t="str">
        <f>IFERROR(VLOOKUP($E33&amp;G33,'[1]Measurement Conversion'!$B:$H,6,FALSE)*F33,IF(G33="g",F33,""))</f>
        <v/>
      </c>
      <c r="I33" s="44" t="str">
        <f>IFERROR(INDEX('Item Price Summary'!$O:$O,MATCH($D33,'Item Price Summary'!$G:$G,0))*H33,"")</f>
        <v/>
      </c>
      <c r="J33" s="112"/>
      <c r="K33" s="111"/>
      <c r="L33" s="112"/>
      <c r="M33" s="111"/>
      <c r="N33" s="21">
        <v>400</v>
      </c>
      <c r="O33" s="7" t="s">
        <v>26</v>
      </c>
      <c r="P33" s="21">
        <f>IFERROR(VLOOKUP($E33&amp;O33,'[1]Measurement Conversion'!$B:$H,6,FALSE)*N33,IF(O33="g",N33,""))</f>
        <v>202.88399999999999</v>
      </c>
      <c r="Q33" s="23">
        <f>IFERROR(INDEX('Item Price Summary'!$O:$O,MATCH($D33,'Item Price Summary'!$G:$G,0))*P33,"")</f>
        <v>0</v>
      </c>
      <c r="R33" s="101"/>
      <c r="S33" s="100"/>
      <c r="T33" s="101"/>
      <c r="U33" s="100"/>
      <c r="V33" s="43"/>
      <c r="W33" s="42"/>
      <c r="X33" s="43" t="str">
        <f>IFERROR(VLOOKUP($E33&amp;W33,'[1]Measurement Conversion'!$B:$H,6,FALSE)*V33,IF(W33="g",V33,""))</f>
        <v/>
      </c>
      <c r="Y33" s="44" t="str">
        <f>IFERROR(INDEX('Item Price Summary'!$O:$O,MATCH($D33,'Item Price Summary'!$G:$G,0))*X33,"")</f>
        <v/>
      </c>
      <c r="Z33" s="111"/>
      <c r="AA33" s="111"/>
      <c r="AB33" s="111"/>
      <c r="AC33" s="111"/>
    </row>
    <row r="34" spans="1:29" x14ac:dyDescent="0.3">
      <c r="A34">
        <f t="shared" ref="A34:A41" si="2">A33+1</f>
        <v>3</v>
      </c>
      <c r="B34" s="94"/>
      <c r="C34" s="94"/>
      <c r="D34" s="2" t="s">
        <v>51</v>
      </c>
      <c r="E34" s="2" t="s">
        <v>152</v>
      </c>
      <c r="F34" s="43"/>
      <c r="G34" s="42"/>
      <c r="H34" s="43" t="str">
        <f>IFERROR(VLOOKUP($E34&amp;G34,'[1]Measurement Conversion'!$B:$H,6,FALSE)*F34,IF(G34="g",F34,""))</f>
        <v/>
      </c>
      <c r="I34" s="44" t="str">
        <f>IFERROR(INDEX('Item Price Summary'!$O:$O,MATCH($D34,'Item Price Summary'!$G:$G,0))*H34,"")</f>
        <v/>
      </c>
      <c r="J34" s="112"/>
      <c r="K34" s="111"/>
      <c r="L34" s="112"/>
      <c r="M34" s="111"/>
      <c r="N34" s="21">
        <v>1</v>
      </c>
      <c r="O34" s="7" t="s">
        <v>109</v>
      </c>
      <c r="P34" s="21">
        <f>IFERROR(VLOOKUP($E34&amp;O34,'[1]Measurement Conversion'!$B:$H,6,FALSE)*N34,IF(O34="g",N34,""))</f>
        <v>45</v>
      </c>
      <c r="Q34" s="23">
        <f>IFERROR(INDEX('Item Price Summary'!$O:$O,MATCH($D34,'Item Price Summary'!$G:$G,0))*P34,"")</f>
        <v>0.27124999999999999</v>
      </c>
      <c r="R34" s="101"/>
      <c r="S34" s="100"/>
      <c r="T34" s="101"/>
      <c r="U34" s="100"/>
      <c r="V34" s="43"/>
      <c r="W34" s="42"/>
      <c r="X34" s="43" t="str">
        <f>IFERROR(VLOOKUP($E34&amp;W34,'[1]Measurement Conversion'!$B:$H,6,FALSE)*V34,IF(W34="g",V34,""))</f>
        <v/>
      </c>
      <c r="Y34" s="44" t="str">
        <f>IFERROR(INDEX('Item Price Summary'!$O:$O,MATCH($D34,'Item Price Summary'!$G:$G,0))*X34,"")</f>
        <v/>
      </c>
      <c r="Z34" s="111"/>
      <c r="AA34" s="111"/>
      <c r="AB34" s="111"/>
      <c r="AC34" s="111"/>
    </row>
    <row r="35" spans="1:29" x14ac:dyDescent="0.3">
      <c r="A35">
        <f t="shared" si="2"/>
        <v>4</v>
      </c>
      <c r="B35" s="94"/>
      <c r="C35" s="94"/>
      <c r="D35" s="2" t="s">
        <v>240</v>
      </c>
      <c r="E35" s="2" t="s">
        <v>228</v>
      </c>
      <c r="F35" s="43"/>
      <c r="G35" s="42"/>
      <c r="H35" s="43" t="str">
        <f>IFERROR(VLOOKUP($E35&amp;G35,'[1]Measurement Conversion'!$B:$H,6,FALSE)*F35,IF(G35="g",F35,""))</f>
        <v/>
      </c>
      <c r="I35" s="44" t="str">
        <f>IFERROR(INDEX('Item Price Summary'!$O:$O,MATCH($D35,'Item Price Summary'!$G:$G,0))*H35,"")</f>
        <v/>
      </c>
      <c r="J35" s="112"/>
      <c r="K35" s="111"/>
      <c r="L35" s="112"/>
      <c r="M35" s="111"/>
      <c r="N35" s="21">
        <v>4</v>
      </c>
      <c r="O35" s="7" t="s">
        <v>37</v>
      </c>
      <c r="P35" s="21">
        <f>IFERROR(VLOOKUP($E35&amp;O35,'[1]Measurement Conversion'!$B:$H,6,FALSE)*N35,IF(O35="g",N35,""))</f>
        <v>100</v>
      </c>
      <c r="Q35" s="23">
        <f>IFERROR(INDEX('Item Price Summary'!$O:$O,MATCH($D35,'Item Price Summary'!$G:$G,0))*P35,"")</f>
        <v>0.51500000000000001</v>
      </c>
      <c r="R35" s="101"/>
      <c r="S35" s="100"/>
      <c r="T35" s="101"/>
      <c r="U35" s="100"/>
      <c r="V35" s="43"/>
      <c r="W35" s="42"/>
      <c r="X35" s="43" t="str">
        <f>IFERROR(VLOOKUP($E35&amp;W35,'[1]Measurement Conversion'!$B:$H,6,FALSE)*V35,IF(W35="g",V35,""))</f>
        <v/>
      </c>
      <c r="Y35" s="44" t="str">
        <f>IFERROR(INDEX('Item Price Summary'!$O:$O,MATCH($D35,'Item Price Summary'!$G:$G,0))*X35,"")</f>
        <v/>
      </c>
      <c r="Z35" s="111"/>
      <c r="AA35" s="111"/>
      <c r="AB35" s="111"/>
      <c r="AC35" s="111"/>
    </row>
    <row r="36" spans="1:29" x14ac:dyDescent="0.3">
      <c r="A36">
        <f t="shared" si="2"/>
        <v>5</v>
      </c>
      <c r="B36" s="94"/>
      <c r="C36" s="94"/>
      <c r="D36" s="2" t="s">
        <v>151</v>
      </c>
      <c r="E36" s="2"/>
      <c r="F36" s="43"/>
      <c r="G36" s="42"/>
      <c r="H36" s="43" t="str">
        <f>IFERROR(VLOOKUP($E36&amp;G36,'[1]Measurement Conversion'!$B:$H,6,FALSE)*F36,IF(G36="g",F36,""))</f>
        <v/>
      </c>
      <c r="I36" s="44" t="str">
        <f>IFERROR(INDEX('Item Price Summary'!$O:$O,MATCH($D36,'Item Price Summary'!$G:$G,0))*H36,"")</f>
        <v/>
      </c>
      <c r="J36" s="112"/>
      <c r="K36" s="111"/>
      <c r="L36" s="112"/>
      <c r="M36" s="111"/>
      <c r="N36" s="21"/>
      <c r="O36" s="7"/>
      <c r="P36" s="21" t="str">
        <f>IFERROR(VLOOKUP($E36&amp;O36,'[1]Measurement Conversion'!$B:$H,6,FALSE)*N36,IF(O36="g",N36,""))</f>
        <v/>
      </c>
      <c r="Q36" s="23" t="str">
        <f>IFERROR(INDEX('Item Price Summary'!$O:$O,MATCH($D36,'Item Price Summary'!$G:$G,0))*P36,"")</f>
        <v/>
      </c>
      <c r="R36" s="101"/>
      <c r="S36" s="100"/>
      <c r="T36" s="101"/>
      <c r="U36" s="100"/>
      <c r="V36" s="43"/>
      <c r="W36" s="42"/>
      <c r="X36" s="43" t="str">
        <f>IFERROR(VLOOKUP($E36&amp;W36,'[1]Measurement Conversion'!$B:$H,6,FALSE)*V36,IF(W36="g",V36,""))</f>
        <v/>
      </c>
      <c r="Y36" s="44" t="str">
        <f>IFERROR(INDEX('Item Price Summary'!$O:$O,MATCH($D36,'Item Price Summary'!$G:$G,0))*X36,"")</f>
        <v/>
      </c>
      <c r="Z36" s="111"/>
      <c r="AA36" s="111"/>
      <c r="AB36" s="111"/>
      <c r="AC36" s="111"/>
    </row>
    <row r="37" spans="1:29" x14ac:dyDescent="0.3">
      <c r="A37">
        <f t="shared" si="2"/>
        <v>6</v>
      </c>
      <c r="B37" s="94"/>
      <c r="C37" s="94"/>
      <c r="D37" s="2" t="s">
        <v>151</v>
      </c>
      <c r="E37" s="2"/>
      <c r="F37" s="43"/>
      <c r="G37" s="42"/>
      <c r="H37" s="43" t="str">
        <f>IFERROR(VLOOKUP($E37&amp;G37,'[1]Measurement Conversion'!$B:$H,6,FALSE)*F37,IF(G37="g",F37,""))</f>
        <v/>
      </c>
      <c r="I37" s="44" t="str">
        <f>IFERROR(INDEX('Item Price Summary'!$O:$O,MATCH($D37,'Item Price Summary'!$G:$G,0))*H37,"")</f>
        <v/>
      </c>
      <c r="J37" s="112"/>
      <c r="K37" s="111"/>
      <c r="L37" s="112"/>
      <c r="M37" s="111"/>
      <c r="N37" s="21"/>
      <c r="O37" s="7"/>
      <c r="P37" s="21" t="str">
        <f>IFERROR(VLOOKUP($E37&amp;O37,'[1]Measurement Conversion'!$B:$H,6,FALSE)*N37,IF(O37="g",N37,""))</f>
        <v/>
      </c>
      <c r="Q37" s="23" t="str">
        <f>IFERROR(INDEX('Item Price Summary'!$O:$O,MATCH($D37,'Item Price Summary'!$G:$G,0))*P37,"")</f>
        <v/>
      </c>
      <c r="R37" s="101"/>
      <c r="S37" s="100"/>
      <c r="T37" s="101"/>
      <c r="U37" s="100"/>
      <c r="V37" s="43"/>
      <c r="W37" s="42"/>
      <c r="X37" s="43" t="str">
        <f>IFERROR(VLOOKUP($E37&amp;W37,'[1]Measurement Conversion'!$B:$H,6,FALSE)*V37,IF(W37="g",V37,""))</f>
        <v/>
      </c>
      <c r="Y37" s="44" t="str">
        <f>IFERROR(INDEX('Item Price Summary'!$O:$O,MATCH($D37,'Item Price Summary'!$G:$G,0))*X37,"")</f>
        <v/>
      </c>
      <c r="Z37" s="111"/>
      <c r="AA37" s="111"/>
      <c r="AB37" s="111"/>
      <c r="AC37" s="111"/>
    </row>
    <row r="38" spans="1:29" x14ac:dyDescent="0.3">
      <c r="A38">
        <f t="shared" si="2"/>
        <v>7</v>
      </c>
      <c r="B38" s="94"/>
      <c r="C38" s="94"/>
      <c r="D38" s="2" t="s">
        <v>151</v>
      </c>
      <c r="E38" s="2"/>
      <c r="F38" s="43"/>
      <c r="G38" s="42"/>
      <c r="H38" s="43" t="str">
        <f>IFERROR(VLOOKUP($E38&amp;G38,'[1]Measurement Conversion'!$B:$H,6,FALSE)*F38,IF(G38="g",F38,""))</f>
        <v/>
      </c>
      <c r="I38" s="44" t="str">
        <f>IFERROR(INDEX('Item Price Summary'!$O:$O,MATCH($D38,'Item Price Summary'!$G:$G,0))*H38,"")</f>
        <v/>
      </c>
      <c r="J38" s="112"/>
      <c r="K38" s="111"/>
      <c r="L38" s="112"/>
      <c r="M38" s="111"/>
      <c r="N38" s="21"/>
      <c r="O38" s="7"/>
      <c r="P38" s="21" t="str">
        <f>IFERROR(VLOOKUP($E38&amp;O38,'[1]Measurement Conversion'!$B:$H,6,FALSE)*N38,IF(O38="g",N38,""))</f>
        <v/>
      </c>
      <c r="Q38" s="23" t="str">
        <f>IFERROR(INDEX('Item Price Summary'!$O:$O,MATCH($D38,'Item Price Summary'!$G:$G,0))*P38,"")</f>
        <v/>
      </c>
      <c r="R38" s="101"/>
      <c r="S38" s="100"/>
      <c r="T38" s="101"/>
      <c r="U38" s="100"/>
      <c r="V38" s="43"/>
      <c r="W38" s="42"/>
      <c r="X38" s="43" t="str">
        <f>IFERROR(VLOOKUP($E38&amp;W38,'[1]Measurement Conversion'!$B:$H,6,FALSE)*V38,IF(W38="g",V38,""))</f>
        <v/>
      </c>
      <c r="Y38" s="44" t="str">
        <f>IFERROR(INDEX('Item Price Summary'!$O:$O,MATCH($D38,'Item Price Summary'!$G:$G,0))*X38,"")</f>
        <v/>
      </c>
      <c r="Z38" s="111"/>
      <c r="AA38" s="111"/>
      <c r="AB38" s="111"/>
      <c r="AC38" s="111"/>
    </row>
    <row r="39" spans="1:29" x14ac:dyDescent="0.3">
      <c r="A39">
        <f t="shared" si="2"/>
        <v>8</v>
      </c>
      <c r="B39" s="94"/>
      <c r="C39" s="94"/>
      <c r="D39" s="2" t="s">
        <v>151</v>
      </c>
      <c r="E39" s="2"/>
      <c r="F39" s="43"/>
      <c r="G39" s="42"/>
      <c r="H39" s="43" t="str">
        <f>IFERROR(VLOOKUP($E39&amp;G39,'[1]Measurement Conversion'!$B:$H,6,FALSE)*F39,IF(G39="g",F39,""))</f>
        <v/>
      </c>
      <c r="I39" s="44" t="str">
        <f>IFERROR(INDEX('Item Price Summary'!$O:$O,MATCH($D39,'Item Price Summary'!$G:$G,0))*H39,"")</f>
        <v/>
      </c>
      <c r="J39" s="112"/>
      <c r="K39" s="111"/>
      <c r="L39" s="112"/>
      <c r="M39" s="111"/>
      <c r="N39" s="21"/>
      <c r="O39" s="7"/>
      <c r="P39" s="21" t="str">
        <f>IFERROR(VLOOKUP($E39&amp;O39,'[1]Measurement Conversion'!$B:$H,6,FALSE)*N39,IF(O39="g",N39,""))</f>
        <v/>
      </c>
      <c r="Q39" s="23" t="str">
        <f>IFERROR(INDEX('Item Price Summary'!$O:$O,MATCH($D39,'Item Price Summary'!$G:$G,0))*P39,"")</f>
        <v/>
      </c>
      <c r="R39" s="101"/>
      <c r="S39" s="100"/>
      <c r="T39" s="101"/>
      <c r="U39" s="100"/>
      <c r="V39" s="43"/>
      <c r="W39" s="42"/>
      <c r="X39" s="43" t="str">
        <f>IFERROR(VLOOKUP($E39&amp;W39,'[1]Measurement Conversion'!$B:$H,6,FALSE)*V39,IF(W39="g",V39,""))</f>
        <v/>
      </c>
      <c r="Y39" s="44" t="str">
        <f>IFERROR(INDEX('Item Price Summary'!$O:$O,MATCH($D39,'Item Price Summary'!$G:$G,0))*X39,"")</f>
        <v/>
      </c>
      <c r="Z39" s="111"/>
      <c r="AA39" s="111"/>
      <c r="AB39" s="111"/>
      <c r="AC39" s="111"/>
    </row>
    <row r="40" spans="1:29" x14ac:dyDescent="0.3">
      <c r="A40">
        <f t="shared" si="2"/>
        <v>9</v>
      </c>
      <c r="B40" s="94"/>
      <c r="C40" s="94"/>
      <c r="D40" s="2" t="s">
        <v>151</v>
      </c>
      <c r="E40" s="2"/>
      <c r="F40" s="43"/>
      <c r="G40" s="42"/>
      <c r="H40" s="43" t="str">
        <f>IFERROR(VLOOKUP($E40&amp;G40,'[1]Measurement Conversion'!$B:$H,6,FALSE)*F40,IF(G40="g",F40,""))</f>
        <v/>
      </c>
      <c r="I40" s="44" t="str">
        <f>IFERROR(INDEX('Item Price Summary'!$O:$O,MATCH($D40,'Item Price Summary'!$G:$G,0))*H40,"")</f>
        <v/>
      </c>
      <c r="J40" s="112"/>
      <c r="K40" s="111"/>
      <c r="L40" s="112"/>
      <c r="M40" s="111"/>
      <c r="N40" s="21"/>
      <c r="O40" s="7"/>
      <c r="P40" s="21" t="str">
        <f>IFERROR(VLOOKUP($E40&amp;O40,'[1]Measurement Conversion'!$B:$H,6,FALSE)*N40,IF(O40="g",N40,""))</f>
        <v/>
      </c>
      <c r="Q40" s="23" t="str">
        <f>IFERROR(INDEX('Item Price Summary'!$O:$O,MATCH($D40,'Item Price Summary'!$G:$G,0))*P40,"")</f>
        <v/>
      </c>
      <c r="R40" s="101"/>
      <c r="S40" s="100"/>
      <c r="T40" s="101"/>
      <c r="U40" s="100"/>
      <c r="V40" s="43"/>
      <c r="W40" s="42"/>
      <c r="X40" s="43" t="str">
        <f>IFERROR(VLOOKUP($E40&amp;W40,'[1]Measurement Conversion'!$B:$H,6,FALSE)*V40,IF(W40="g",V40,""))</f>
        <v/>
      </c>
      <c r="Y40" s="44" t="str">
        <f>IFERROR(INDEX('Item Price Summary'!$O:$O,MATCH($D40,'Item Price Summary'!$G:$G,0))*X40,"")</f>
        <v/>
      </c>
      <c r="Z40" s="111"/>
      <c r="AA40" s="111"/>
      <c r="AB40" s="111"/>
      <c r="AC40" s="111"/>
    </row>
    <row r="41" spans="1:29" x14ac:dyDescent="0.3">
      <c r="A41">
        <f t="shared" si="2"/>
        <v>10</v>
      </c>
      <c r="B41" s="94"/>
      <c r="C41" s="94"/>
      <c r="D41" s="2" t="s">
        <v>92</v>
      </c>
      <c r="E41" s="2"/>
      <c r="F41" s="43"/>
      <c r="G41" s="42"/>
      <c r="H41" s="43" t="str">
        <f>IFERROR(VLOOKUP($E41&amp;G41,'[1]Measurement Conversion'!$B:$H,6,FALSE)*F41,IF(G41="g",F41,""))</f>
        <v/>
      </c>
      <c r="I41" s="44" t="str">
        <f>IFERROR(INDEX('Item Price Summary'!$O:$O,MATCH($D41,'Item Price Summary'!$G:$G,0))*H41,"")</f>
        <v/>
      </c>
      <c r="J41" s="112"/>
      <c r="K41" s="111"/>
      <c r="L41" s="112"/>
      <c r="M41" s="111"/>
      <c r="N41" s="21"/>
      <c r="O41" s="7"/>
      <c r="P41" s="21" t="str">
        <f>IFERROR(VLOOKUP($E41&amp;O41,'[1]Measurement Conversion'!$B:$H,6,FALSE)*N41,IF(O41="g",N41,""))</f>
        <v/>
      </c>
      <c r="Q41" s="23" t="str">
        <f>IFERROR(INDEX('Item Price Summary'!$O:$O,MATCH($D41,'Item Price Summary'!$G:$G,0))*P41,"")</f>
        <v/>
      </c>
      <c r="R41" s="101"/>
      <c r="S41" s="100"/>
      <c r="T41" s="101"/>
      <c r="U41" s="100"/>
      <c r="V41" s="43"/>
      <c r="W41" s="42"/>
      <c r="X41" s="43" t="str">
        <f>IFERROR(VLOOKUP($E41&amp;W41,'[1]Measurement Conversion'!$B:$H,6,FALSE)*V41,IF(W41="g",V41,""))</f>
        <v/>
      </c>
      <c r="Y41" s="44" t="str">
        <f>IFERROR(INDEX('Item Price Summary'!$O:$O,MATCH($D41,'Item Price Summary'!$G:$G,0))*X41,"")</f>
        <v/>
      </c>
      <c r="Z41" s="111"/>
      <c r="AA41" s="111"/>
      <c r="AB41" s="111"/>
      <c r="AC41" s="111"/>
    </row>
    <row r="42" spans="1:29" x14ac:dyDescent="0.3">
      <c r="A42">
        <v>1</v>
      </c>
      <c r="B42" s="94"/>
      <c r="C42" s="94" t="s">
        <v>46</v>
      </c>
      <c r="D42" s="2" t="s">
        <v>79</v>
      </c>
      <c r="E42" s="2" t="s">
        <v>44</v>
      </c>
      <c r="F42" s="43"/>
      <c r="G42" s="42"/>
      <c r="H42" s="43" t="str">
        <f>IFERROR(VLOOKUP($E42&amp;G42,'[1]Measurement Conversion'!$B:$H,6,FALSE)*F42,IF(G42="g",F42,""))</f>
        <v/>
      </c>
      <c r="I42" s="44" t="str">
        <f>IFERROR(INDEX('Item Price Summary'!$O:$O,MATCH($D42,'Item Price Summary'!$G:$G,0))*H42,"")</f>
        <v/>
      </c>
      <c r="J42" s="112">
        <f>SUM(I42:I51)</f>
        <v>0</v>
      </c>
      <c r="K42" s="111" t="e">
        <f>J42/$G$4</f>
        <v>#VALUE!</v>
      </c>
      <c r="L42" s="112">
        <f>SUM(I42:I51)+$H$4</f>
        <v>0</v>
      </c>
      <c r="M42" s="111" t="e">
        <f>L42/$G$4</f>
        <v>#VALUE!</v>
      </c>
      <c r="N42" s="21">
        <v>350</v>
      </c>
      <c r="O42" s="7" t="s">
        <v>45</v>
      </c>
      <c r="P42" s="21">
        <f>IFERROR(VLOOKUP($E42&amp;O42,'[1]Measurement Conversion'!$B:$H,6,FALSE)*N42,IF(O42="g",N42,""))</f>
        <v>350</v>
      </c>
      <c r="Q42" s="23">
        <f>IFERROR(INDEX('Item Price Summary'!$O:$O,MATCH($D42,'Item Price Summary'!$G:$G,0))*P42,"")</f>
        <v>0.33051666666666663</v>
      </c>
      <c r="R42" s="101">
        <f>SUM(Q42:Q51)</f>
        <v>0.98801666666666654</v>
      </c>
      <c r="S42" s="100">
        <f>R42/$G$5</f>
        <v>0.13191143747218512</v>
      </c>
      <c r="T42" s="101">
        <f>SUM(Q42:Q51)+$H$5</f>
        <v>1.3861244383333333</v>
      </c>
      <c r="U42" s="100">
        <f>T42/$G$5</f>
        <v>0.18506334290164664</v>
      </c>
      <c r="V42" s="43"/>
      <c r="W42" s="42"/>
      <c r="X42" s="43" t="str">
        <f>IFERROR(VLOOKUP($E42&amp;W42,'[1]Measurement Conversion'!$B:$H,6,FALSE)*V42,IF(W42="g",V42,""))</f>
        <v/>
      </c>
      <c r="Y42" s="44" t="str">
        <f>IFERROR(INDEX('Item Price Summary'!$O:$O,MATCH($D42,'Item Price Summary'!$G:$G,0))*X42,"")</f>
        <v/>
      </c>
      <c r="Z42" s="110">
        <f>SUM(Y42:Y51)</f>
        <v>0</v>
      </c>
      <c r="AA42" s="111" t="e">
        <f>Z42/$G$6</f>
        <v>#VALUE!</v>
      </c>
      <c r="AB42" s="110">
        <f>SUM(Y42:Y51)+$H$6</f>
        <v>0</v>
      </c>
      <c r="AC42" s="111" t="e">
        <f>AB42/$G$6</f>
        <v>#VALUE!</v>
      </c>
    </row>
    <row r="43" spans="1:29" x14ac:dyDescent="0.3">
      <c r="A43">
        <f>A42+1</f>
        <v>2</v>
      </c>
      <c r="B43" s="94"/>
      <c r="C43" s="94"/>
      <c r="D43" s="2" t="s">
        <v>27</v>
      </c>
      <c r="E43" s="2" t="s">
        <v>27</v>
      </c>
      <c r="F43" s="43"/>
      <c r="G43" s="42"/>
      <c r="H43" s="43" t="str">
        <f>IFERROR(VLOOKUP($E43&amp;G43,'[1]Measurement Conversion'!$B:$H,6,FALSE)*F43,IF(G43="g",F43,""))</f>
        <v/>
      </c>
      <c r="I43" s="44" t="str">
        <f>IFERROR(INDEX('Item Price Summary'!$O:$O,MATCH($D43,'Item Price Summary'!$G:$G,0))*H43,"")</f>
        <v/>
      </c>
      <c r="J43" s="112"/>
      <c r="K43" s="111"/>
      <c r="L43" s="112"/>
      <c r="M43" s="111"/>
      <c r="N43" s="21">
        <v>400</v>
      </c>
      <c r="O43" s="7" t="s">
        <v>26</v>
      </c>
      <c r="P43" s="21">
        <f>IFERROR(VLOOKUP($E43&amp;O43,'[1]Measurement Conversion'!$B:$H,6,FALSE)*N43,IF(O43="g",N43,""))</f>
        <v>202.88399999999999</v>
      </c>
      <c r="Q43" s="23">
        <f>IFERROR(INDEX('Item Price Summary'!$O:$O,MATCH($D43,'Item Price Summary'!$G:$G,0))*P43,"")</f>
        <v>0</v>
      </c>
      <c r="R43" s="101"/>
      <c r="S43" s="100"/>
      <c r="T43" s="101"/>
      <c r="U43" s="100"/>
      <c r="V43" s="43"/>
      <c r="W43" s="42"/>
      <c r="X43" s="43" t="str">
        <f>IFERROR(VLOOKUP($E43&amp;W43,'[1]Measurement Conversion'!$B:$H,6,FALSE)*V43,IF(W43="g",V43,""))</f>
        <v/>
      </c>
      <c r="Y43" s="44" t="str">
        <f>IFERROR(INDEX('Item Price Summary'!$O:$O,MATCH($D43,'Item Price Summary'!$G:$G,0))*X43,"")</f>
        <v/>
      </c>
      <c r="Z43" s="111"/>
      <c r="AA43" s="111"/>
      <c r="AB43" s="111"/>
      <c r="AC43" s="111"/>
    </row>
    <row r="44" spans="1:29" x14ac:dyDescent="0.3">
      <c r="A44">
        <f t="shared" ref="A44:A51" si="3">A43+1</f>
        <v>3</v>
      </c>
      <c r="B44" s="94"/>
      <c r="C44" s="94"/>
      <c r="D44" s="2" t="s">
        <v>47</v>
      </c>
      <c r="E44" s="2" t="s">
        <v>72</v>
      </c>
      <c r="F44" s="43"/>
      <c r="G44" s="42"/>
      <c r="H44" s="43" t="str">
        <f>IFERROR(VLOOKUP($E44&amp;G44,'[1]Measurement Conversion'!$B:$H,6,FALSE)*F44,IF(G44="g",F44,""))</f>
        <v/>
      </c>
      <c r="I44" s="44" t="str">
        <f>IFERROR(INDEX('Item Price Summary'!$O:$O,MATCH($D44,'Item Price Summary'!$G:$G,0))*H44,"")</f>
        <v/>
      </c>
      <c r="J44" s="112"/>
      <c r="K44" s="111"/>
      <c r="L44" s="112"/>
      <c r="M44" s="111"/>
      <c r="N44" s="21">
        <v>3</v>
      </c>
      <c r="O44" s="7" t="s">
        <v>37</v>
      </c>
      <c r="P44" s="21">
        <f>IFERROR(VLOOKUP($E44&amp;O44,'[1]Measurement Conversion'!$B:$H,6,FALSE)*N44,IF(O44="g",N44,""))</f>
        <v>75</v>
      </c>
      <c r="Q44" s="23">
        <f>IFERROR(INDEX('Item Price Summary'!$O:$O,MATCH($D44,'Item Price Summary'!$G:$G,0))*P44,"")</f>
        <v>0.38624999999999998</v>
      </c>
      <c r="R44" s="101"/>
      <c r="S44" s="100"/>
      <c r="T44" s="101"/>
      <c r="U44" s="100"/>
      <c r="V44" s="43"/>
      <c r="W44" s="42"/>
      <c r="X44" s="43" t="str">
        <f>IFERROR(VLOOKUP($E44&amp;W44,'[1]Measurement Conversion'!$B:$H,6,FALSE)*V44,IF(W44="g",V44,""))</f>
        <v/>
      </c>
      <c r="Y44" s="44" t="str">
        <f>IFERROR(INDEX('Item Price Summary'!$O:$O,MATCH($D44,'Item Price Summary'!$G:$G,0))*X44,"")</f>
        <v/>
      </c>
      <c r="Z44" s="111"/>
      <c r="AA44" s="111"/>
      <c r="AB44" s="111"/>
      <c r="AC44" s="111"/>
    </row>
    <row r="45" spans="1:29" x14ac:dyDescent="0.3">
      <c r="A45">
        <f t="shared" si="3"/>
        <v>4</v>
      </c>
      <c r="B45" s="94"/>
      <c r="C45" s="94"/>
      <c r="D45" s="2" t="s">
        <v>49</v>
      </c>
      <c r="E45" s="2" t="s">
        <v>152</v>
      </c>
      <c r="F45" s="43"/>
      <c r="G45" s="42"/>
      <c r="H45" s="43" t="str">
        <f>IFERROR(VLOOKUP($E45&amp;G45,'[1]Measurement Conversion'!$B:$H,6,FALSE)*F45,IF(G45="g",F45,""))</f>
        <v/>
      </c>
      <c r="I45" s="44" t="str">
        <f>IFERROR(INDEX('Item Price Summary'!$O:$O,MATCH($D45,'Item Price Summary'!$G:$G,0))*H45,"")</f>
        <v/>
      </c>
      <c r="J45" s="112"/>
      <c r="K45" s="111"/>
      <c r="L45" s="112"/>
      <c r="M45" s="111"/>
      <c r="N45" s="21">
        <v>1</v>
      </c>
      <c r="O45" s="7" t="s">
        <v>109</v>
      </c>
      <c r="P45" s="21">
        <f>IFERROR(VLOOKUP($E45&amp;O45,'[1]Measurement Conversion'!$B:$H,6,FALSE)*N45,IF(O45="g",N45,""))</f>
        <v>45</v>
      </c>
      <c r="Q45" s="23">
        <f>IFERROR(INDEX('Item Price Summary'!$O:$O,MATCH($D45,'Item Price Summary'!$G:$G,0))*P45,"")</f>
        <v>0.27124999999999999</v>
      </c>
      <c r="R45" s="101"/>
      <c r="S45" s="100"/>
      <c r="T45" s="101"/>
      <c r="U45" s="100"/>
      <c r="V45" s="43"/>
      <c r="W45" s="42"/>
      <c r="X45" s="43" t="str">
        <f>IFERROR(VLOOKUP($E45&amp;W45,'[1]Measurement Conversion'!$B:$H,6,FALSE)*V45,IF(W45="g",V45,""))</f>
        <v/>
      </c>
      <c r="Y45" s="44" t="str">
        <f>IFERROR(INDEX('Item Price Summary'!$O:$O,MATCH($D45,'Item Price Summary'!$G:$G,0))*X45,"")</f>
        <v/>
      </c>
      <c r="Z45" s="111"/>
      <c r="AA45" s="111"/>
      <c r="AB45" s="111"/>
      <c r="AC45" s="111"/>
    </row>
    <row r="46" spans="1:29" x14ac:dyDescent="0.3">
      <c r="A46">
        <f t="shared" si="3"/>
        <v>5</v>
      </c>
      <c r="B46" s="94"/>
      <c r="C46" s="94"/>
      <c r="D46" s="2" t="s">
        <v>151</v>
      </c>
      <c r="E46" s="2"/>
      <c r="F46" s="43"/>
      <c r="G46" s="42"/>
      <c r="H46" s="43" t="str">
        <f>IFERROR(VLOOKUP($E46&amp;G46,'[1]Measurement Conversion'!$B:$H,6,FALSE)*F46,IF(G46="g",F46,""))</f>
        <v/>
      </c>
      <c r="I46" s="44" t="str">
        <f>IFERROR(INDEX('Item Price Summary'!$O:$O,MATCH($D46,'Item Price Summary'!$G:$G,0))*H46,"")</f>
        <v/>
      </c>
      <c r="J46" s="112"/>
      <c r="K46" s="111"/>
      <c r="L46" s="112"/>
      <c r="M46" s="111"/>
      <c r="N46" s="21"/>
      <c r="O46" s="7"/>
      <c r="P46" s="21" t="str">
        <f>IFERROR(VLOOKUP($E46&amp;O46,'[1]Measurement Conversion'!$B:$H,6,FALSE)*N46,IF(O46="g",N46,""))</f>
        <v/>
      </c>
      <c r="Q46" s="23" t="str">
        <f>IFERROR(INDEX('Item Price Summary'!$O:$O,MATCH($D46,'Item Price Summary'!$G:$G,0))*P46,"")</f>
        <v/>
      </c>
      <c r="R46" s="101"/>
      <c r="S46" s="100"/>
      <c r="T46" s="101"/>
      <c r="U46" s="100"/>
      <c r="V46" s="43"/>
      <c r="W46" s="42"/>
      <c r="X46" s="43" t="str">
        <f>IFERROR(VLOOKUP($E46&amp;W46,'[1]Measurement Conversion'!$B:$H,6,FALSE)*V46,IF(W46="g",V46,""))</f>
        <v/>
      </c>
      <c r="Y46" s="44" t="str">
        <f>IFERROR(INDEX('Item Price Summary'!$O:$O,MATCH($D46,'Item Price Summary'!$G:$G,0))*X46,"")</f>
        <v/>
      </c>
      <c r="Z46" s="111"/>
      <c r="AA46" s="111"/>
      <c r="AB46" s="111"/>
      <c r="AC46" s="111"/>
    </row>
    <row r="47" spans="1:29" x14ac:dyDescent="0.3">
      <c r="A47">
        <f t="shared" si="3"/>
        <v>6</v>
      </c>
      <c r="B47" s="94"/>
      <c r="C47" s="94"/>
      <c r="D47" s="2" t="s">
        <v>151</v>
      </c>
      <c r="E47" s="2"/>
      <c r="F47" s="43"/>
      <c r="G47" s="42"/>
      <c r="H47" s="43" t="str">
        <f>IFERROR(VLOOKUP($E47&amp;G47,'[1]Measurement Conversion'!$B:$H,6,FALSE)*F47,IF(G47="g",F47,""))</f>
        <v/>
      </c>
      <c r="I47" s="44" t="str">
        <f>IFERROR(INDEX('Item Price Summary'!$O:$O,MATCH($D47,'Item Price Summary'!$G:$G,0))*H47,"")</f>
        <v/>
      </c>
      <c r="J47" s="112"/>
      <c r="K47" s="111"/>
      <c r="L47" s="112"/>
      <c r="M47" s="111"/>
      <c r="N47" s="21"/>
      <c r="O47" s="7"/>
      <c r="P47" s="21" t="str">
        <f>IFERROR(VLOOKUP($E47&amp;O47,'[1]Measurement Conversion'!$B:$H,6,FALSE)*N47,IF(O47="g",N47,""))</f>
        <v/>
      </c>
      <c r="Q47" s="23" t="str">
        <f>IFERROR(INDEX('Item Price Summary'!$O:$O,MATCH($D47,'Item Price Summary'!$G:$G,0))*P47,"")</f>
        <v/>
      </c>
      <c r="R47" s="101"/>
      <c r="S47" s="100"/>
      <c r="T47" s="101"/>
      <c r="U47" s="100"/>
      <c r="V47" s="43"/>
      <c r="W47" s="42"/>
      <c r="X47" s="43" t="str">
        <f>IFERROR(VLOOKUP($E47&amp;W47,'[1]Measurement Conversion'!$B:$H,6,FALSE)*V47,IF(W47="g",V47,""))</f>
        <v/>
      </c>
      <c r="Y47" s="44" t="str">
        <f>IFERROR(INDEX('Item Price Summary'!$O:$O,MATCH($D47,'Item Price Summary'!$G:$G,0))*X47,"")</f>
        <v/>
      </c>
      <c r="Z47" s="111"/>
      <c r="AA47" s="111"/>
      <c r="AB47" s="111"/>
      <c r="AC47" s="111"/>
    </row>
    <row r="48" spans="1:29" x14ac:dyDescent="0.3">
      <c r="A48">
        <f t="shared" si="3"/>
        <v>7</v>
      </c>
      <c r="B48" s="94"/>
      <c r="C48" s="94"/>
      <c r="D48" s="2" t="s">
        <v>151</v>
      </c>
      <c r="E48" s="2"/>
      <c r="F48" s="43"/>
      <c r="G48" s="42"/>
      <c r="H48" s="43" t="str">
        <f>IFERROR(VLOOKUP($E48&amp;G48,'[1]Measurement Conversion'!$B:$H,6,FALSE)*F48,IF(G48="g",F48,""))</f>
        <v/>
      </c>
      <c r="I48" s="44" t="str">
        <f>IFERROR(INDEX('Item Price Summary'!$O:$O,MATCH($D48,'Item Price Summary'!$G:$G,0))*H48,"")</f>
        <v/>
      </c>
      <c r="J48" s="112"/>
      <c r="K48" s="111"/>
      <c r="L48" s="112"/>
      <c r="M48" s="111"/>
      <c r="N48" s="21"/>
      <c r="O48" s="7"/>
      <c r="P48" s="21" t="str">
        <f>IFERROR(VLOOKUP($E48&amp;O48,'[1]Measurement Conversion'!$B:$H,6,FALSE)*N48,IF(O48="g",N48,""))</f>
        <v/>
      </c>
      <c r="Q48" s="23" t="str">
        <f>IFERROR(INDEX('Item Price Summary'!$O:$O,MATCH($D48,'Item Price Summary'!$G:$G,0))*P48,"")</f>
        <v/>
      </c>
      <c r="R48" s="101"/>
      <c r="S48" s="100"/>
      <c r="T48" s="101"/>
      <c r="U48" s="100"/>
      <c r="V48" s="43"/>
      <c r="W48" s="42"/>
      <c r="X48" s="43" t="str">
        <f>IFERROR(VLOOKUP($E48&amp;W48,'[1]Measurement Conversion'!$B:$H,6,FALSE)*V48,IF(W48="g",V48,""))</f>
        <v/>
      </c>
      <c r="Y48" s="44" t="str">
        <f>IFERROR(INDEX('Item Price Summary'!$O:$O,MATCH($D48,'Item Price Summary'!$G:$G,0))*X48,"")</f>
        <v/>
      </c>
      <c r="Z48" s="111"/>
      <c r="AA48" s="111"/>
      <c r="AB48" s="111"/>
      <c r="AC48" s="111"/>
    </row>
    <row r="49" spans="1:29" x14ac:dyDescent="0.3">
      <c r="A49">
        <f t="shared" si="3"/>
        <v>8</v>
      </c>
      <c r="B49" s="94"/>
      <c r="C49" s="94"/>
      <c r="D49" s="2" t="s">
        <v>151</v>
      </c>
      <c r="E49" s="2"/>
      <c r="F49" s="43"/>
      <c r="G49" s="42"/>
      <c r="H49" s="43" t="str">
        <f>IFERROR(VLOOKUP($E49&amp;G49,'[1]Measurement Conversion'!$B:$H,6,FALSE)*F49,IF(G49="g",F49,""))</f>
        <v/>
      </c>
      <c r="I49" s="44" t="str">
        <f>IFERROR(INDEX('Item Price Summary'!$O:$O,MATCH($D49,'Item Price Summary'!$G:$G,0))*H49,"")</f>
        <v/>
      </c>
      <c r="J49" s="112"/>
      <c r="K49" s="111"/>
      <c r="L49" s="112"/>
      <c r="M49" s="111"/>
      <c r="N49" s="21"/>
      <c r="O49" s="7"/>
      <c r="P49" s="21" t="str">
        <f>IFERROR(VLOOKUP($E49&amp;O49,'[1]Measurement Conversion'!$B:$H,6,FALSE)*N49,IF(O49="g",N49,""))</f>
        <v/>
      </c>
      <c r="Q49" s="23" t="str">
        <f>IFERROR(INDEX('Item Price Summary'!$O:$O,MATCH($D49,'Item Price Summary'!$G:$G,0))*P49,"")</f>
        <v/>
      </c>
      <c r="R49" s="101"/>
      <c r="S49" s="100"/>
      <c r="T49" s="101"/>
      <c r="U49" s="100"/>
      <c r="V49" s="43"/>
      <c r="W49" s="42"/>
      <c r="X49" s="43" t="str">
        <f>IFERROR(VLOOKUP($E49&amp;W49,'[1]Measurement Conversion'!$B:$H,6,FALSE)*V49,IF(W49="g",V49,""))</f>
        <v/>
      </c>
      <c r="Y49" s="44" t="str">
        <f>IFERROR(INDEX('Item Price Summary'!$O:$O,MATCH($D49,'Item Price Summary'!$G:$G,0))*X49,"")</f>
        <v/>
      </c>
      <c r="Z49" s="111"/>
      <c r="AA49" s="111"/>
      <c r="AB49" s="111"/>
      <c r="AC49" s="111"/>
    </row>
    <row r="50" spans="1:29" x14ac:dyDescent="0.3">
      <c r="A50">
        <f t="shared" si="3"/>
        <v>9</v>
      </c>
      <c r="B50" s="94"/>
      <c r="C50" s="94"/>
      <c r="D50" s="2" t="s">
        <v>151</v>
      </c>
      <c r="E50" s="2"/>
      <c r="F50" s="43"/>
      <c r="G50" s="42"/>
      <c r="H50" s="43" t="str">
        <f>IFERROR(VLOOKUP($E50&amp;G50,'[1]Measurement Conversion'!$B:$H,6,FALSE)*F50,IF(G50="g",F50,""))</f>
        <v/>
      </c>
      <c r="I50" s="44" t="str">
        <f>IFERROR(INDEX('Item Price Summary'!$O:$O,MATCH($D50,'Item Price Summary'!$G:$G,0))*H50,"")</f>
        <v/>
      </c>
      <c r="J50" s="112"/>
      <c r="K50" s="111"/>
      <c r="L50" s="112"/>
      <c r="M50" s="111"/>
      <c r="N50" s="21"/>
      <c r="O50" s="7"/>
      <c r="P50" s="21" t="str">
        <f>IFERROR(VLOOKUP($E50&amp;O50,'[1]Measurement Conversion'!$B:$H,6,FALSE)*N50,IF(O50="g",N50,""))</f>
        <v/>
      </c>
      <c r="Q50" s="23" t="str">
        <f>IFERROR(INDEX('Item Price Summary'!$O:$O,MATCH($D50,'Item Price Summary'!$G:$G,0))*P50,"")</f>
        <v/>
      </c>
      <c r="R50" s="101"/>
      <c r="S50" s="100"/>
      <c r="T50" s="101"/>
      <c r="U50" s="100"/>
      <c r="V50" s="43"/>
      <c r="W50" s="42"/>
      <c r="X50" s="43" t="str">
        <f>IFERROR(VLOOKUP($E50&amp;W50,'[1]Measurement Conversion'!$B:$H,6,FALSE)*V50,IF(W50="g",V50,""))</f>
        <v/>
      </c>
      <c r="Y50" s="44" t="str">
        <f>IFERROR(INDEX('Item Price Summary'!$O:$O,MATCH($D50,'Item Price Summary'!$G:$G,0))*X50,"")</f>
        <v/>
      </c>
      <c r="Z50" s="111"/>
      <c r="AA50" s="111"/>
      <c r="AB50" s="111"/>
      <c r="AC50" s="111"/>
    </row>
    <row r="51" spans="1:29" x14ac:dyDescent="0.3">
      <c r="A51">
        <f t="shared" si="3"/>
        <v>10</v>
      </c>
      <c r="B51" s="94"/>
      <c r="C51" s="94"/>
      <c r="D51" s="2" t="s">
        <v>92</v>
      </c>
      <c r="E51" s="2"/>
      <c r="F51" s="43"/>
      <c r="G51" s="42"/>
      <c r="H51" s="43" t="str">
        <f>IFERROR(VLOOKUP($E51&amp;G51,'[1]Measurement Conversion'!$B:$H,6,FALSE)*F51,IF(G51="g",F51,""))</f>
        <v/>
      </c>
      <c r="I51" s="44" t="str">
        <f>IFERROR(INDEX('Item Price Summary'!$O:$O,MATCH($D51,'Item Price Summary'!$G:$G,0))*H51,"")</f>
        <v/>
      </c>
      <c r="J51" s="112"/>
      <c r="K51" s="111"/>
      <c r="L51" s="112"/>
      <c r="M51" s="111"/>
      <c r="N51" s="21"/>
      <c r="O51" s="7"/>
      <c r="P51" s="21" t="str">
        <f>IFERROR(VLOOKUP($E51&amp;O51,'[1]Measurement Conversion'!$B:$H,6,FALSE)*N51,IF(O51="g",N51,""))</f>
        <v/>
      </c>
      <c r="Q51" s="23" t="str">
        <f>IFERROR(INDEX('Item Price Summary'!$O:$O,MATCH($D51,'Item Price Summary'!$G:$G,0))*P51,"")</f>
        <v/>
      </c>
      <c r="R51" s="101"/>
      <c r="S51" s="100"/>
      <c r="T51" s="101"/>
      <c r="U51" s="100"/>
      <c r="V51" s="43"/>
      <c r="W51" s="42"/>
      <c r="X51" s="43" t="str">
        <f>IFERROR(VLOOKUP($E51&amp;W51,'[1]Measurement Conversion'!$B:$H,6,FALSE)*V51,IF(W51="g",V51,""))</f>
        <v/>
      </c>
      <c r="Y51" s="44" t="str">
        <f>IFERROR(INDEX('Item Price Summary'!$O:$O,MATCH($D51,'Item Price Summary'!$G:$G,0))*X51,"")</f>
        <v/>
      </c>
      <c r="Z51" s="111"/>
      <c r="AA51" s="111"/>
      <c r="AB51" s="111"/>
      <c r="AC51" s="111"/>
    </row>
    <row r="52" spans="1:29" x14ac:dyDescent="0.3">
      <c r="A52">
        <v>1</v>
      </c>
      <c r="B52" s="94"/>
      <c r="C52" s="94" t="s">
        <v>157</v>
      </c>
      <c r="D52" s="2" t="s">
        <v>79</v>
      </c>
      <c r="E52" s="2" t="s">
        <v>44</v>
      </c>
      <c r="F52" s="43"/>
      <c r="G52" s="42"/>
      <c r="H52" s="43" t="str">
        <f>IFERROR(VLOOKUP($E52&amp;G52,'[1]Measurement Conversion'!$B:$H,6,FALSE)*F52,IF(G52="g",F52,""))</f>
        <v/>
      </c>
      <c r="I52" s="44" t="str">
        <f>IFERROR(INDEX('Item Price Summary'!$O:$O,MATCH($D52,'Item Price Summary'!$G:$G,0))*H52,"")</f>
        <v/>
      </c>
      <c r="J52" s="112">
        <f>SUM(I52:I61)</f>
        <v>0</v>
      </c>
      <c r="K52" s="111" t="e">
        <f>J52/$G$4</f>
        <v>#VALUE!</v>
      </c>
      <c r="L52" s="112">
        <f>SUM(I52:I61)+$H$4</f>
        <v>0</v>
      </c>
      <c r="M52" s="111" t="e">
        <f>L52/$G$4</f>
        <v>#VALUE!</v>
      </c>
      <c r="N52" s="21">
        <v>350</v>
      </c>
      <c r="O52" s="7" t="s">
        <v>45</v>
      </c>
      <c r="P52" s="21">
        <f>IFERROR(VLOOKUP($E52&amp;O52,'[1]Measurement Conversion'!$B:$H,6,FALSE)*N52,IF(O52="g",N52,""))</f>
        <v>350</v>
      </c>
      <c r="Q52" s="23">
        <f>IFERROR(INDEX('Item Price Summary'!$O:$O,MATCH($D52,'Item Price Summary'!$G:$G,0))*P52,"")</f>
        <v>0.33051666666666663</v>
      </c>
      <c r="R52" s="101">
        <f>SUM(Q52:Q61)</f>
        <v>1.1167666666666667</v>
      </c>
      <c r="S52" s="100">
        <f>R52/$G$5</f>
        <v>0.14910102358700489</v>
      </c>
      <c r="T52" s="101">
        <f>SUM(Q52:Q61)+$H$5</f>
        <v>1.5148744383333335</v>
      </c>
      <c r="U52" s="100">
        <f>T52/$G$5</f>
        <v>0.20225292901646641</v>
      </c>
      <c r="V52" s="43"/>
      <c r="W52" s="42"/>
      <c r="X52" s="43" t="str">
        <f>IFERROR(VLOOKUP($E52&amp;W52,'[1]Measurement Conversion'!$B:$H,6,FALSE)*V52,IF(W52="g",V52,""))</f>
        <v/>
      </c>
      <c r="Y52" s="44" t="str">
        <f>IFERROR(INDEX('Item Price Summary'!$O:$O,MATCH($D52,'Item Price Summary'!$G:$G,0))*X52,"")</f>
        <v/>
      </c>
      <c r="Z52" s="110">
        <f>SUM(Y52:Y61)</f>
        <v>0</v>
      </c>
      <c r="AA52" s="111" t="e">
        <f>Z52/$G$6</f>
        <v>#VALUE!</v>
      </c>
      <c r="AB52" s="110">
        <f>SUM(Y52:Y61)+$H$6</f>
        <v>0</v>
      </c>
      <c r="AC52" s="111" t="e">
        <f>AB52/$G$6</f>
        <v>#VALUE!</v>
      </c>
    </row>
    <row r="53" spans="1:29" x14ac:dyDescent="0.3">
      <c r="A53">
        <f>A52+1</f>
        <v>2</v>
      </c>
      <c r="B53" s="94"/>
      <c r="C53" s="94"/>
      <c r="D53" s="2" t="s">
        <v>27</v>
      </c>
      <c r="E53" s="2" t="s">
        <v>27</v>
      </c>
      <c r="F53" s="43"/>
      <c r="G53" s="42"/>
      <c r="H53" s="43" t="str">
        <f>IFERROR(VLOOKUP($E53&amp;G53,'[1]Measurement Conversion'!$B:$H,6,FALSE)*F53,IF(G53="g",F53,""))</f>
        <v/>
      </c>
      <c r="I53" s="44" t="str">
        <f>IFERROR(INDEX('Item Price Summary'!$O:$O,MATCH($D53,'Item Price Summary'!$G:$G,0))*H53,"")</f>
        <v/>
      </c>
      <c r="J53" s="112"/>
      <c r="K53" s="111"/>
      <c r="L53" s="112"/>
      <c r="M53" s="111"/>
      <c r="N53" s="21">
        <v>400</v>
      </c>
      <c r="O53" s="7" t="s">
        <v>26</v>
      </c>
      <c r="P53" s="21">
        <f>IFERROR(VLOOKUP($E53&amp;O53,'[1]Measurement Conversion'!$B:$H,6,FALSE)*N53,IF(O53="g",N53,""))</f>
        <v>202.88399999999999</v>
      </c>
      <c r="Q53" s="23">
        <f>IFERROR(INDEX('Item Price Summary'!$O:$O,MATCH($D53,'Item Price Summary'!$G:$G,0))*P53,"")</f>
        <v>0</v>
      </c>
      <c r="R53" s="101"/>
      <c r="S53" s="100"/>
      <c r="T53" s="101"/>
      <c r="U53" s="100"/>
      <c r="V53" s="43"/>
      <c r="W53" s="42"/>
      <c r="X53" s="43" t="str">
        <f>IFERROR(VLOOKUP($E53&amp;W53,'[1]Measurement Conversion'!$B:$H,6,FALSE)*V53,IF(W53="g",V53,""))</f>
        <v/>
      </c>
      <c r="Y53" s="44" t="str">
        <f>IFERROR(INDEX('Item Price Summary'!$O:$O,MATCH($D53,'Item Price Summary'!$G:$G,0))*X53,"")</f>
        <v/>
      </c>
      <c r="Z53" s="111"/>
      <c r="AA53" s="111"/>
      <c r="AB53" s="111"/>
      <c r="AC53" s="111"/>
    </row>
    <row r="54" spans="1:29" x14ac:dyDescent="0.3">
      <c r="A54">
        <f t="shared" ref="A54:A61" si="4">A53+1</f>
        <v>3</v>
      </c>
      <c r="B54" s="94"/>
      <c r="C54" s="94"/>
      <c r="D54" s="2" t="s">
        <v>48</v>
      </c>
      <c r="E54" s="2" t="s">
        <v>72</v>
      </c>
      <c r="F54" s="43"/>
      <c r="G54" s="42"/>
      <c r="H54" s="43" t="str">
        <f>IFERROR(VLOOKUP($E54&amp;G54,'[1]Measurement Conversion'!$B:$H,6,FALSE)*F54,IF(G54="g",F54,""))</f>
        <v/>
      </c>
      <c r="I54" s="44" t="str">
        <f>IFERROR(INDEX('Item Price Summary'!$O:$O,MATCH($D54,'Item Price Summary'!$G:$G,0))*H54,"")</f>
        <v/>
      </c>
      <c r="J54" s="112"/>
      <c r="K54" s="111"/>
      <c r="L54" s="112"/>
      <c r="M54" s="111"/>
      <c r="N54" s="21">
        <v>4</v>
      </c>
      <c r="O54" s="7" t="s">
        <v>37</v>
      </c>
      <c r="P54" s="21">
        <f>IFERROR(VLOOKUP($E54&amp;O54,'[1]Measurement Conversion'!$B:$H,6,FALSE)*N54,IF(O54="g",N54,""))</f>
        <v>100</v>
      </c>
      <c r="Q54" s="23">
        <f>IFERROR(INDEX('Item Price Summary'!$O:$O,MATCH($D54,'Item Price Summary'!$G:$G,0))*P54,"")</f>
        <v>0.51500000000000001</v>
      </c>
      <c r="R54" s="101"/>
      <c r="S54" s="100"/>
      <c r="T54" s="101"/>
      <c r="U54" s="100"/>
      <c r="V54" s="43"/>
      <c r="W54" s="42"/>
      <c r="X54" s="43" t="str">
        <f>IFERROR(VLOOKUP($E54&amp;W54,'[1]Measurement Conversion'!$B:$H,6,FALSE)*V54,IF(W54="g",V54,""))</f>
        <v/>
      </c>
      <c r="Y54" s="44" t="str">
        <f>IFERROR(INDEX('Item Price Summary'!$O:$O,MATCH($D54,'Item Price Summary'!$G:$G,0))*X54,"")</f>
        <v/>
      </c>
      <c r="Z54" s="111"/>
      <c r="AA54" s="111"/>
      <c r="AB54" s="111"/>
      <c r="AC54" s="111"/>
    </row>
    <row r="55" spans="1:29" x14ac:dyDescent="0.3">
      <c r="A55">
        <f t="shared" si="4"/>
        <v>4</v>
      </c>
      <c r="B55" s="94"/>
      <c r="C55" s="94"/>
      <c r="D55" s="2" t="s">
        <v>49</v>
      </c>
      <c r="E55" s="2" t="s">
        <v>152</v>
      </c>
      <c r="F55" s="43"/>
      <c r="G55" s="42"/>
      <c r="H55" s="43" t="str">
        <f>IFERROR(VLOOKUP($E55&amp;G55,'[1]Measurement Conversion'!$B:$H,6,FALSE)*F55,IF(G55="g",F55,""))</f>
        <v/>
      </c>
      <c r="I55" s="44" t="str">
        <f>IFERROR(INDEX('Item Price Summary'!$O:$O,MATCH($D55,'Item Price Summary'!$G:$G,0))*H55,"")</f>
        <v/>
      </c>
      <c r="J55" s="112"/>
      <c r="K55" s="111"/>
      <c r="L55" s="112"/>
      <c r="M55" s="111"/>
      <c r="N55" s="21">
        <v>1</v>
      </c>
      <c r="O55" s="7" t="s">
        <v>109</v>
      </c>
      <c r="P55" s="21">
        <f>IFERROR(VLOOKUP($E55&amp;O55,'[1]Measurement Conversion'!$B:$H,6,FALSE)*N55,IF(O55="g",N55,""))</f>
        <v>45</v>
      </c>
      <c r="Q55" s="23">
        <f>IFERROR(INDEX('Item Price Summary'!$O:$O,MATCH($D55,'Item Price Summary'!$G:$G,0))*P55,"")</f>
        <v>0.27124999999999999</v>
      </c>
      <c r="R55" s="101"/>
      <c r="S55" s="100"/>
      <c r="T55" s="101"/>
      <c r="U55" s="100"/>
      <c r="V55" s="43"/>
      <c r="W55" s="42"/>
      <c r="X55" s="43" t="str">
        <f>IFERROR(VLOOKUP($E55&amp;W55,'[1]Measurement Conversion'!$B:$H,6,FALSE)*V55,IF(W55="g",V55,""))</f>
        <v/>
      </c>
      <c r="Y55" s="44" t="str">
        <f>IFERROR(INDEX('Item Price Summary'!$O:$O,MATCH($D55,'Item Price Summary'!$G:$G,0))*X55,"")</f>
        <v/>
      </c>
      <c r="Z55" s="111"/>
      <c r="AA55" s="111"/>
      <c r="AB55" s="111"/>
      <c r="AC55" s="111"/>
    </row>
    <row r="56" spans="1:29" x14ac:dyDescent="0.3">
      <c r="A56">
        <f t="shared" si="4"/>
        <v>5</v>
      </c>
      <c r="B56" s="94"/>
      <c r="C56" s="94"/>
      <c r="D56" s="2" t="s">
        <v>151</v>
      </c>
      <c r="E56" s="2"/>
      <c r="F56" s="43"/>
      <c r="G56" s="42"/>
      <c r="H56" s="43" t="str">
        <f>IFERROR(VLOOKUP($E56&amp;G56,'[1]Measurement Conversion'!$B:$H,6,FALSE)*F56,IF(G56="g",F56,""))</f>
        <v/>
      </c>
      <c r="I56" s="44" t="str">
        <f>IFERROR(INDEX('Item Price Summary'!$O:$O,MATCH($D56,'Item Price Summary'!$G:$G,0))*H56,"")</f>
        <v/>
      </c>
      <c r="J56" s="112"/>
      <c r="K56" s="111"/>
      <c r="L56" s="112"/>
      <c r="M56" s="111"/>
      <c r="N56" s="21"/>
      <c r="O56" s="7"/>
      <c r="P56" s="21" t="str">
        <f>IFERROR(VLOOKUP($E56&amp;O56,'[1]Measurement Conversion'!$B:$H,6,FALSE)*N56,IF(O56="g",N56,""))</f>
        <v/>
      </c>
      <c r="Q56" s="23" t="str">
        <f>IFERROR(INDEX('Item Price Summary'!$O:$O,MATCH($D56,'Item Price Summary'!$G:$G,0))*P56,"")</f>
        <v/>
      </c>
      <c r="R56" s="101"/>
      <c r="S56" s="100"/>
      <c r="T56" s="101"/>
      <c r="U56" s="100"/>
      <c r="V56" s="43"/>
      <c r="W56" s="42"/>
      <c r="X56" s="43" t="str">
        <f>IFERROR(VLOOKUP($E56&amp;W56,'[1]Measurement Conversion'!$B:$H,6,FALSE)*V56,IF(W56="g",V56,""))</f>
        <v/>
      </c>
      <c r="Y56" s="44" t="str">
        <f>IFERROR(INDEX('Item Price Summary'!$O:$O,MATCH($D56,'Item Price Summary'!$G:$G,0))*X56,"")</f>
        <v/>
      </c>
      <c r="Z56" s="111"/>
      <c r="AA56" s="111"/>
      <c r="AB56" s="111"/>
      <c r="AC56" s="111"/>
    </row>
    <row r="57" spans="1:29" x14ac:dyDescent="0.3">
      <c r="A57">
        <f t="shared" si="4"/>
        <v>6</v>
      </c>
      <c r="B57" s="94"/>
      <c r="C57" s="94"/>
      <c r="D57" s="2" t="s">
        <v>151</v>
      </c>
      <c r="E57" s="2"/>
      <c r="F57" s="43"/>
      <c r="G57" s="42"/>
      <c r="H57" s="43" t="str">
        <f>IFERROR(VLOOKUP($E57&amp;G57,'[1]Measurement Conversion'!$B:$H,6,FALSE)*F57,IF(G57="g",F57,""))</f>
        <v/>
      </c>
      <c r="I57" s="44" t="str">
        <f>IFERROR(INDEX('Item Price Summary'!$O:$O,MATCH($D57,'Item Price Summary'!$G:$G,0))*H57,"")</f>
        <v/>
      </c>
      <c r="J57" s="112"/>
      <c r="K57" s="111"/>
      <c r="L57" s="112"/>
      <c r="M57" s="111"/>
      <c r="N57" s="21"/>
      <c r="O57" s="7"/>
      <c r="P57" s="21" t="str">
        <f>IFERROR(VLOOKUP($E57&amp;O57,'[1]Measurement Conversion'!$B:$H,6,FALSE)*N57,IF(O57="g",N57,""))</f>
        <v/>
      </c>
      <c r="Q57" s="23" t="str">
        <f>IFERROR(INDEX('Item Price Summary'!$O:$O,MATCH($D57,'Item Price Summary'!$G:$G,0))*P57,"")</f>
        <v/>
      </c>
      <c r="R57" s="101"/>
      <c r="S57" s="100"/>
      <c r="T57" s="101"/>
      <c r="U57" s="100"/>
      <c r="V57" s="43"/>
      <c r="W57" s="42"/>
      <c r="X57" s="43" t="str">
        <f>IFERROR(VLOOKUP($E57&amp;W57,'[1]Measurement Conversion'!$B:$H,6,FALSE)*V57,IF(W57="g",V57,""))</f>
        <v/>
      </c>
      <c r="Y57" s="44" t="str">
        <f>IFERROR(INDEX('Item Price Summary'!$O:$O,MATCH($D57,'Item Price Summary'!$G:$G,0))*X57,"")</f>
        <v/>
      </c>
      <c r="Z57" s="111"/>
      <c r="AA57" s="111"/>
      <c r="AB57" s="111"/>
      <c r="AC57" s="111"/>
    </row>
    <row r="58" spans="1:29" x14ac:dyDescent="0.3">
      <c r="A58">
        <f t="shared" si="4"/>
        <v>7</v>
      </c>
      <c r="B58" s="94"/>
      <c r="C58" s="94"/>
      <c r="D58" s="2" t="s">
        <v>151</v>
      </c>
      <c r="E58" s="2"/>
      <c r="F58" s="43"/>
      <c r="G58" s="42"/>
      <c r="H58" s="43" t="str">
        <f>IFERROR(VLOOKUP($E58&amp;G58,'[1]Measurement Conversion'!$B:$H,6,FALSE)*F58,IF(G58="g",F58,""))</f>
        <v/>
      </c>
      <c r="I58" s="44" t="str">
        <f>IFERROR(INDEX('Item Price Summary'!$O:$O,MATCH($D58,'Item Price Summary'!$G:$G,0))*H58,"")</f>
        <v/>
      </c>
      <c r="J58" s="112"/>
      <c r="K58" s="111"/>
      <c r="L58" s="112"/>
      <c r="M58" s="111"/>
      <c r="N58" s="21"/>
      <c r="O58" s="7"/>
      <c r="P58" s="21" t="str">
        <f>IFERROR(VLOOKUP($E58&amp;O58,'[1]Measurement Conversion'!$B:$H,6,FALSE)*N58,IF(O58="g",N58,""))</f>
        <v/>
      </c>
      <c r="Q58" s="23" t="str">
        <f>IFERROR(INDEX('Item Price Summary'!$O:$O,MATCH($D58,'Item Price Summary'!$G:$G,0))*P58,"")</f>
        <v/>
      </c>
      <c r="R58" s="101"/>
      <c r="S58" s="100"/>
      <c r="T58" s="101"/>
      <c r="U58" s="100"/>
      <c r="V58" s="43"/>
      <c r="W58" s="42"/>
      <c r="X58" s="43" t="str">
        <f>IFERROR(VLOOKUP($E58&amp;W58,'[1]Measurement Conversion'!$B:$H,6,FALSE)*V58,IF(W58="g",V58,""))</f>
        <v/>
      </c>
      <c r="Y58" s="44" t="str">
        <f>IFERROR(INDEX('Item Price Summary'!$O:$O,MATCH($D58,'Item Price Summary'!$G:$G,0))*X58,"")</f>
        <v/>
      </c>
      <c r="Z58" s="111"/>
      <c r="AA58" s="111"/>
      <c r="AB58" s="111"/>
      <c r="AC58" s="111"/>
    </row>
    <row r="59" spans="1:29" x14ac:dyDescent="0.3">
      <c r="A59">
        <f t="shared" si="4"/>
        <v>8</v>
      </c>
      <c r="B59" s="94"/>
      <c r="C59" s="94"/>
      <c r="D59" s="2" t="s">
        <v>151</v>
      </c>
      <c r="E59" s="2"/>
      <c r="F59" s="43"/>
      <c r="G59" s="42"/>
      <c r="H59" s="43" t="str">
        <f>IFERROR(VLOOKUP($E59&amp;G59,'[1]Measurement Conversion'!$B:$H,6,FALSE)*F59,IF(G59="g",F59,""))</f>
        <v/>
      </c>
      <c r="I59" s="44" t="str">
        <f>IFERROR(INDEX('Item Price Summary'!$O:$O,MATCH($D59,'Item Price Summary'!$G:$G,0))*H59,"")</f>
        <v/>
      </c>
      <c r="J59" s="112"/>
      <c r="K59" s="111"/>
      <c r="L59" s="112"/>
      <c r="M59" s="111"/>
      <c r="N59" s="21"/>
      <c r="O59" s="7"/>
      <c r="P59" s="21" t="str">
        <f>IFERROR(VLOOKUP($E59&amp;O59,'[1]Measurement Conversion'!$B:$H,6,FALSE)*N59,IF(O59="g",N59,""))</f>
        <v/>
      </c>
      <c r="Q59" s="23" t="str">
        <f>IFERROR(INDEX('Item Price Summary'!$O:$O,MATCH($D59,'Item Price Summary'!$G:$G,0))*P59,"")</f>
        <v/>
      </c>
      <c r="R59" s="101"/>
      <c r="S59" s="100"/>
      <c r="T59" s="101"/>
      <c r="U59" s="100"/>
      <c r="V59" s="43"/>
      <c r="W59" s="42"/>
      <c r="X59" s="43" t="str">
        <f>IFERROR(VLOOKUP($E59&amp;W59,'[1]Measurement Conversion'!$B:$H,6,FALSE)*V59,IF(W59="g",V59,""))</f>
        <v/>
      </c>
      <c r="Y59" s="44" t="str">
        <f>IFERROR(INDEX('Item Price Summary'!$O:$O,MATCH($D59,'Item Price Summary'!$G:$G,0))*X59,"")</f>
        <v/>
      </c>
      <c r="Z59" s="111"/>
      <c r="AA59" s="111"/>
      <c r="AB59" s="111"/>
      <c r="AC59" s="111"/>
    </row>
    <row r="60" spans="1:29" x14ac:dyDescent="0.3">
      <c r="A60">
        <f t="shared" si="4"/>
        <v>9</v>
      </c>
      <c r="B60" s="94"/>
      <c r="C60" s="94"/>
      <c r="D60" s="2" t="s">
        <v>151</v>
      </c>
      <c r="E60" s="2"/>
      <c r="F60" s="43"/>
      <c r="G60" s="42"/>
      <c r="H60" s="43" t="str">
        <f>IFERROR(VLOOKUP($E60&amp;G60,'[1]Measurement Conversion'!$B:$H,6,FALSE)*F60,IF(G60="g",F60,""))</f>
        <v/>
      </c>
      <c r="I60" s="44" t="str">
        <f>IFERROR(INDEX('Item Price Summary'!$O:$O,MATCH($D60,'Item Price Summary'!$G:$G,0))*H60,"")</f>
        <v/>
      </c>
      <c r="J60" s="112"/>
      <c r="K60" s="111"/>
      <c r="L60" s="112"/>
      <c r="M60" s="111"/>
      <c r="N60" s="21"/>
      <c r="O60" s="7"/>
      <c r="P60" s="21" t="str">
        <f>IFERROR(VLOOKUP($E60&amp;O60,'[1]Measurement Conversion'!$B:$H,6,FALSE)*N60,IF(O60="g",N60,""))</f>
        <v/>
      </c>
      <c r="Q60" s="23" t="str">
        <f>IFERROR(INDEX('Item Price Summary'!$O:$O,MATCH($D60,'Item Price Summary'!$G:$G,0))*P60,"")</f>
        <v/>
      </c>
      <c r="R60" s="101"/>
      <c r="S60" s="100"/>
      <c r="T60" s="101"/>
      <c r="U60" s="100"/>
      <c r="V60" s="43"/>
      <c r="W60" s="42"/>
      <c r="X60" s="43" t="str">
        <f>IFERROR(VLOOKUP($E60&amp;W60,'[1]Measurement Conversion'!$B:$H,6,FALSE)*V60,IF(W60="g",V60,""))</f>
        <v/>
      </c>
      <c r="Y60" s="44" t="str">
        <f>IFERROR(INDEX('Item Price Summary'!$O:$O,MATCH($D60,'Item Price Summary'!$G:$G,0))*X60,"")</f>
        <v/>
      </c>
      <c r="Z60" s="111"/>
      <c r="AA60" s="111"/>
      <c r="AB60" s="111"/>
      <c r="AC60" s="111"/>
    </row>
    <row r="61" spans="1:29" x14ac:dyDescent="0.3">
      <c r="A61">
        <f t="shared" si="4"/>
        <v>10</v>
      </c>
      <c r="B61" s="94"/>
      <c r="C61" s="94"/>
      <c r="D61" s="2" t="s">
        <v>92</v>
      </c>
      <c r="E61" s="2"/>
      <c r="F61" s="43"/>
      <c r="G61" s="42"/>
      <c r="H61" s="43" t="str">
        <f>IFERROR(VLOOKUP($E61&amp;G61,'[1]Measurement Conversion'!$B:$H,6,FALSE)*F61,IF(G61="g",F61,""))</f>
        <v/>
      </c>
      <c r="I61" s="44" t="str">
        <f>IFERROR(INDEX('Item Price Summary'!$O:$O,MATCH($D61,'Item Price Summary'!$G:$G,0))*H61,"")</f>
        <v/>
      </c>
      <c r="J61" s="112"/>
      <c r="K61" s="111"/>
      <c r="L61" s="112"/>
      <c r="M61" s="111"/>
      <c r="N61" s="21"/>
      <c r="O61" s="7"/>
      <c r="P61" s="21" t="str">
        <f>IFERROR(VLOOKUP($E61&amp;O61,'[1]Measurement Conversion'!$B:$H,6,FALSE)*N61,IF(O61="g",N61,""))</f>
        <v/>
      </c>
      <c r="Q61" s="23" t="str">
        <f>IFERROR(INDEX('Item Price Summary'!$O:$O,MATCH($D61,'Item Price Summary'!$G:$G,0))*P61,"")</f>
        <v/>
      </c>
      <c r="R61" s="101"/>
      <c r="S61" s="100"/>
      <c r="T61" s="101"/>
      <c r="U61" s="100"/>
      <c r="V61" s="43"/>
      <c r="W61" s="42"/>
      <c r="X61" s="43" t="str">
        <f>IFERROR(VLOOKUP($E61&amp;W61,'[1]Measurement Conversion'!$B:$H,6,FALSE)*V61,IF(W61="g",V61,""))</f>
        <v/>
      </c>
      <c r="Y61" s="44" t="str">
        <f>IFERROR(INDEX('Item Price Summary'!$O:$O,MATCH($D61,'Item Price Summary'!$G:$G,0))*X61,"")</f>
        <v/>
      </c>
      <c r="Z61" s="111"/>
      <c r="AA61" s="111"/>
      <c r="AB61" s="111"/>
      <c r="AC61" s="111"/>
    </row>
    <row r="62" spans="1:29" x14ac:dyDescent="0.3">
      <c r="A62">
        <v>1</v>
      </c>
      <c r="B62" s="94"/>
      <c r="C62" s="94" t="s">
        <v>89</v>
      </c>
      <c r="D62" s="2" t="s">
        <v>79</v>
      </c>
      <c r="E62" s="2" t="s">
        <v>44</v>
      </c>
      <c r="F62" s="43"/>
      <c r="G62" s="42"/>
      <c r="H62" s="43" t="str">
        <f>IFERROR(VLOOKUP($E62&amp;G62,'[1]Measurement Conversion'!$B:$H,6,FALSE)*F62,IF(G62="g",F62,""))</f>
        <v/>
      </c>
      <c r="I62" s="44" t="str">
        <f>IFERROR(INDEX('Item Price Summary'!$O:$O,MATCH($D62,'Item Price Summary'!$G:$G,0))*H62,"")</f>
        <v/>
      </c>
      <c r="J62" s="112">
        <f>SUM(I62:I71)</f>
        <v>0</v>
      </c>
      <c r="K62" s="111" t="e">
        <f>J62/$G$4</f>
        <v>#VALUE!</v>
      </c>
      <c r="L62" s="112">
        <f>SUM(I62:I71)+$H$4</f>
        <v>0</v>
      </c>
      <c r="M62" s="111" t="e">
        <f>L62/$G$4</f>
        <v>#VALUE!</v>
      </c>
      <c r="N62" s="21">
        <v>350</v>
      </c>
      <c r="O62" s="7" t="s">
        <v>45</v>
      </c>
      <c r="P62" s="21">
        <f>IFERROR(VLOOKUP($E62&amp;O62,'[1]Measurement Conversion'!$B:$H,6,FALSE)*N62,IF(O62="g",N62,""))</f>
        <v>350</v>
      </c>
      <c r="Q62" s="23">
        <f>IFERROR(INDEX('Item Price Summary'!$O:$O,MATCH($D62,'Item Price Summary'!$G:$G,0))*P62,"")</f>
        <v>0.33051666666666663</v>
      </c>
      <c r="R62" s="101">
        <f>SUM(Q62:Q71)</f>
        <v>1.1167666666666667</v>
      </c>
      <c r="S62" s="100">
        <f>R62/$G$5</f>
        <v>0.14910102358700489</v>
      </c>
      <c r="T62" s="101">
        <f>SUM(Q62:Q71)+$H$5</f>
        <v>1.5148744383333335</v>
      </c>
      <c r="U62" s="100">
        <f>T62/$G$5</f>
        <v>0.20225292901646641</v>
      </c>
      <c r="V62" s="43"/>
      <c r="W62" s="42"/>
      <c r="X62" s="43" t="str">
        <f>IFERROR(VLOOKUP($E62&amp;W62,'[1]Measurement Conversion'!$B:$H,6,FALSE)*V62,IF(W62="g",V62,""))</f>
        <v/>
      </c>
      <c r="Y62" s="44" t="str">
        <f>IFERROR(INDEX('Item Price Summary'!$O:$O,MATCH($D62,'Item Price Summary'!$G:$G,0))*X62,"")</f>
        <v/>
      </c>
      <c r="Z62" s="110">
        <f>SUM(Y62:Y71)</f>
        <v>0</v>
      </c>
      <c r="AA62" s="111" t="e">
        <f>Z62/$G$6</f>
        <v>#VALUE!</v>
      </c>
      <c r="AB62" s="110">
        <f>SUM(Y62:Y71)+$H$6</f>
        <v>0</v>
      </c>
      <c r="AC62" s="111" t="e">
        <f>AB62/$G$6</f>
        <v>#VALUE!</v>
      </c>
    </row>
    <row r="63" spans="1:29" x14ac:dyDescent="0.3">
      <c r="A63">
        <f>A62+1</f>
        <v>2</v>
      </c>
      <c r="B63" s="94"/>
      <c r="C63" s="94"/>
      <c r="D63" s="2" t="s">
        <v>27</v>
      </c>
      <c r="E63" s="2" t="s">
        <v>27</v>
      </c>
      <c r="F63" s="43"/>
      <c r="G63" s="42"/>
      <c r="H63" s="43" t="str">
        <f>IFERROR(VLOOKUP($E63&amp;G63,'[1]Measurement Conversion'!$B:$H,6,FALSE)*F63,IF(G63="g",F63,""))</f>
        <v/>
      </c>
      <c r="I63" s="44" t="str">
        <f>IFERROR(INDEX('Item Price Summary'!$O:$O,MATCH($D63,'Item Price Summary'!$G:$G,0))*H63,"")</f>
        <v/>
      </c>
      <c r="J63" s="112"/>
      <c r="K63" s="111"/>
      <c r="L63" s="112"/>
      <c r="M63" s="111"/>
      <c r="N63" s="21">
        <v>400</v>
      </c>
      <c r="O63" s="7" t="s">
        <v>26</v>
      </c>
      <c r="P63" s="21">
        <f>IFERROR(VLOOKUP($E63&amp;O63,'[1]Measurement Conversion'!$B:$H,6,FALSE)*N63,IF(O63="g",N63,""))</f>
        <v>202.88399999999999</v>
      </c>
      <c r="Q63" s="23">
        <f>IFERROR(INDEX('Item Price Summary'!$O:$O,MATCH($D63,'Item Price Summary'!$G:$G,0))*P63,"")</f>
        <v>0</v>
      </c>
      <c r="R63" s="101"/>
      <c r="S63" s="100"/>
      <c r="T63" s="101"/>
      <c r="U63" s="100"/>
      <c r="V63" s="43"/>
      <c r="W63" s="42"/>
      <c r="X63" s="43" t="str">
        <f>IFERROR(VLOOKUP($E63&amp;W63,'[1]Measurement Conversion'!$B:$H,6,FALSE)*V63,IF(W63="g",V63,""))</f>
        <v/>
      </c>
      <c r="Y63" s="44" t="str">
        <f>IFERROR(INDEX('Item Price Summary'!$O:$O,MATCH($D63,'Item Price Summary'!$G:$G,0))*X63,"")</f>
        <v/>
      </c>
      <c r="Z63" s="111"/>
      <c r="AA63" s="111"/>
      <c r="AB63" s="111"/>
      <c r="AC63" s="111"/>
    </row>
    <row r="64" spans="1:29" x14ac:dyDescent="0.3">
      <c r="A64">
        <f t="shared" ref="A64:A71" si="5">A63+1</f>
        <v>3</v>
      </c>
      <c r="B64" s="94"/>
      <c r="C64" s="94"/>
      <c r="D64" s="2" t="s">
        <v>31</v>
      </c>
      <c r="E64" s="2" t="s">
        <v>72</v>
      </c>
      <c r="F64" s="43"/>
      <c r="G64" s="42"/>
      <c r="H64" s="43" t="str">
        <f>IFERROR(VLOOKUP($E64&amp;G64,'[1]Measurement Conversion'!$B:$H,6,FALSE)*F64,IF(G64="g",F64,""))</f>
        <v/>
      </c>
      <c r="I64" s="44" t="str">
        <f>IFERROR(INDEX('Item Price Summary'!$O:$O,MATCH($D64,'Item Price Summary'!$G:$G,0))*H64,"")</f>
        <v/>
      </c>
      <c r="J64" s="112"/>
      <c r="K64" s="111"/>
      <c r="L64" s="112"/>
      <c r="M64" s="111"/>
      <c r="N64" s="21">
        <v>4</v>
      </c>
      <c r="O64" s="7" t="s">
        <v>37</v>
      </c>
      <c r="P64" s="21">
        <f>IFERROR(VLOOKUP($E64&amp;O64,'[1]Measurement Conversion'!$B:$H,6,FALSE)*N64,IF(O64="g",N64,""))</f>
        <v>100</v>
      </c>
      <c r="Q64" s="23">
        <f>IFERROR(INDEX('Item Price Summary'!$O:$O,MATCH($D64,'Item Price Summary'!$G:$G,0))*P64,"")</f>
        <v>0.51500000000000001</v>
      </c>
      <c r="R64" s="101"/>
      <c r="S64" s="100"/>
      <c r="T64" s="101"/>
      <c r="U64" s="100"/>
      <c r="V64" s="43"/>
      <c r="W64" s="42"/>
      <c r="X64" s="43" t="str">
        <f>IFERROR(VLOOKUP($E64&amp;W64,'[1]Measurement Conversion'!$B:$H,6,FALSE)*V64,IF(W64="g",V64,""))</f>
        <v/>
      </c>
      <c r="Y64" s="44" t="str">
        <f>IFERROR(INDEX('Item Price Summary'!$O:$O,MATCH($D64,'Item Price Summary'!$G:$G,0))*X64,"")</f>
        <v/>
      </c>
      <c r="Z64" s="111"/>
      <c r="AA64" s="111"/>
      <c r="AB64" s="111"/>
      <c r="AC64" s="111"/>
    </row>
    <row r="65" spans="1:29" x14ac:dyDescent="0.3">
      <c r="A65">
        <f t="shared" si="5"/>
        <v>4</v>
      </c>
      <c r="B65" s="94"/>
      <c r="C65" s="94"/>
      <c r="D65" s="2" t="s">
        <v>51</v>
      </c>
      <c r="E65" s="2" t="s">
        <v>152</v>
      </c>
      <c r="F65" s="43"/>
      <c r="G65" s="42"/>
      <c r="H65" s="43" t="str">
        <f>IFERROR(VLOOKUP($E65&amp;G65,'[1]Measurement Conversion'!$B:$H,6,FALSE)*F65,IF(G65="g",F65,""))</f>
        <v/>
      </c>
      <c r="I65" s="44" t="str">
        <f>IFERROR(INDEX('Item Price Summary'!$O:$O,MATCH($D65,'Item Price Summary'!$G:$G,0))*H65,"")</f>
        <v/>
      </c>
      <c r="J65" s="112"/>
      <c r="K65" s="111"/>
      <c r="L65" s="112"/>
      <c r="M65" s="111"/>
      <c r="N65" s="21">
        <v>1</v>
      </c>
      <c r="O65" s="7" t="s">
        <v>109</v>
      </c>
      <c r="P65" s="21">
        <f>IFERROR(VLOOKUP($E65&amp;O65,'[1]Measurement Conversion'!$B:$H,6,FALSE)*N65,IF(O65="g",N65,""))</f>
        <v>45</v>
      </c>
      <c r="Q65" s="23">
        <f>IFERROR(INDEX('Item Price Summary'!$O:$O,MATCH($D65,'Item Price Summary'!$G:$G,0))*P65,"")</f>
        <v>0.27124999999999999</v>
      </c>
      <c r="R65" s="101"/>
      <c r="S65" s="100"/>
      <c r="T65" s="101"/>
      <c r="U65" s="100"/>
      <c r="V65" s="43"/>
      <c r="W65" s="42"/>
      <c r="X65" s="43" t="str">
        <f>IFERROR(VLOOKUP($E65&amp;W65,'[1]Measurement Conversion'!$B:$H,6,FALSE)*V65,IF(W65="g",V65,""))</f>
        <v/>
      </c>
      <c r="Y65" s="44" t="str">
        <f>IFERROR(INDEX('Item Price Summary'!$O:$O,MATCH($D65,'Item Price Summary'!$G:$G,0))*X65,"")</f>
        <v/>
      </c>
      <c r="Z65" s="111"/>
      <c r="AA65" s="111"/>
      <c r="AB65" s="111"/>
      <c r="AC65" s="111"/>
    </row>
    <row r="66" spans="1:29" x14ac:dyDescent="0.3">
      <c r="A66">
        <f t="shared" si="5"/>
        <v>5</v>
      </c>
      <c r="B66" s="94"/>
      <c r="C66" s="94"/>
      <c r="D66" s="2" t="s">
        <v>151</v>
      </c>
      <c r="E66" s="2"/>
      <c r="F66" s="43"/>
      <c r="G66" s="42"/>
      <c r="H66" s="43" t="str">
        <f>IFERROR(VLOOKUP($E66&amp;G66,'[1]Measurement Conversion'!$B:$H,6,FALSE)*F66,IF(G66="g",F66,""))</f>
        <v/>
      </c>
      <c r="I66" s="44" t="str">
        <f>IFERROR(INDEX('Item Price Summary'!$O:$O,MATCH($D66,'Item Price Summary'!$G:$G,0))*H66,"")</f>
        <v/>
      </c>
      <c r="J66" s="112"/>
      <c r="K66" s="111"/>
      <c r="L66" s="112"/>
      <c r="M66" s="111"/>
      <c r="N66" s="21"/>
      <c r="O66" s="7"/>
      <c r="P66" s="21" t="str">
        <f>IFERROR(VLOOKUP($E66&amp;O66,'[1]Measurement Conversion'!$B:$H,6,FALSE)*N66,IF(O66="g",N66,""))</f>
        <v/>
      </c>
      <c r="Q66" s="23" t="str">
        <f>IFERROR(INDEX('Item Price Summary'!$O:$O,MATCH($D66,'Item Price Summary'!$G:$G,0))*P66,"")</f>
        <v/>
      </c>
      <c r="R66" s="101"/>
      <c r="S66" s="100"/>
      <c r="T66" s="101"/>
      <c r="U66" s="100"/>
      <c r="V66" s="43"/>
      <c r="W66" s="42"/>
      <c r="X66" s="43" t="str">
        <f>IFERROR(VLOOKUP($E66&amp;W66,'[1]Measurement Conversion'!$B:$H,6,FALSE)*V66,IF(W66="g",V66,""))</f>
        <v/>
      </c>
      <c r="Y66" s="44" t="str">
        <f>IFERROR(INDEX('Item Price Summary'!$O:$O,MATCH($D66,'Item Price Summary'!$G:$G,0))*X66,"")</f>
        <v/>
      </c>
      <c r="Z66" s="111"/>
      <c r="AA66" s="111"/>
      <c r="AB66" s="111"/>
      <c r="AC66" s="111"/>
    </row>
    <row r="67" spans="1:29" x14ac:dyDescent="0.3">
      <c r="A67">
        <f t="shared" si="5"/>
        <v>6</v>
      </c>
      <c r="B67" s="94"/>
      <c r="C67" s="94"/>
      <c r="D67" s="2" t="s">
        <v>151</v>
      </c>
      <c r="E67" s="2"/>
      <c r="F67" s="43"/>
      <c r="G67" s="42"/>
      <c r="H67" s="43" t="str">
        <f>IFERROR(VLOOKUP($E67&amp;G67,'[1]Measurement Conversion'!$B:$H,6,FALSE)*F67,IF(G67="g",F67,""))</f>
        <v/>
      </c>
      <c r="I67" s="44" t="str">
        <f>IFERROR(INDEX('Item Price Summary'!$O:$O,MATCH($D67,'Item Price Summary'!$G:$G,0))*H67,"")</f>
        <v/>
      </c>
      <c r="J67" s="112"/>
      <c r="K67" s="111"/>
      <c r="L67" s="112"/>
      <c r="M67" s="111"/>
      <c r="N67" s="21"/>
      <c r="O67" s="7"/>
      <c r="P67" s="21" t="str">
        <f>IFERROR(VLOOKUP($E67&amp;O67,'[1]Measurement Conversion'!$B:$H,6,FALSE)*N67,IF(O67="g",N67,""))</f>
        <v/>
      </c>
      <c r="Q67" s="23" t="str">
        <f>IFERROR(INDEX('Item Price Summary'!$O:$O,MATCH($D67,'Item Price Summary'!$G:$G,0))*P67,"")</f>
        <v/>
      </c>
      <c r="R67" s="101"/>
      <c r="S67" s="100"/>
      <c r="T67" s="101"/>
      <c r="U67" s="100"/>
      <c r="V67" s="43"/>
      <c r="W67" s="42"/>
      <c r="X67" s="43" t="str">
        <f>IFERROR(VLOOKUP($E67&amp;W67,'[1]Measurement Conversion'!$B:$H,6,FALSE)*V67,IF(W67="g",V67,""))</f>
        <v/>
      </c>
      <c r="Y67" s="44" t="str">
        <f>IFERROR(INDEX('Item Price Summary'!$O:$O,MATCH($D67,'Item Price Summary'!$G:$G,0))*X67,"")</f>
        <v/>
      </c>
      <c r="Z67" s="111"/>
      <c r="AA67" s="111"/>
      <c r="AB67" s="111"/>
      <c r="AC67" s="111"/>
    </row>
    <row r="68" spans="1:29" x14ac:dyDescent="0.3">
      <c r="A68">
        <f t="shared" si="5"/>
        <v>7</v>
      </c>
      <c r="B68" s="94"/>
      <c r="C68" s="94"/>
      <c r="D68" s="2" t="s">
        <v>151</v>
      </c>
      <c r="E68" s="2"/>
      <c r="F68" s="43"/>
      <c r="G68" s="42"/>
      <c r="H68" s="43" t="str">
        <f>IFERROR(VLOOKUP($E68&amp;G68,'[1]Measurement Conversion'!$B:$H,6,FALSE)*F68,IF(G68="g",F68,""))</f>
        <v/>
      </c>
      <c r="I68" s="44" t="str">
        <f>IFERROR(INDEX('Item Price Summary'!$O:$O,MATCH($D68,'Item Price Summary'!$G:$G,0))*H68,"")</f>
        <v/>
      </c>
      <c r="J68" s="112"/>
      <c r="K68" s="111"/>
      <c r="L68" s="112"/>
      <c r="M68" s="111"/>
      <c r="N68" s="21"/>
      <c r="O68" s="7"/>
      <c r="P68" s="21" t="str">
        <f>IFERROR(VLOOKUP($E68&amp;O68,'[1]Measurement Conversion'!$B:$H,6,FALSE)*N68,IF(O68="g",N68,""))</f>
        <v/>
      </c>
      <c r="Q68" s="23" t="str">
        <f>IFERROR(INDEX('Item Price Summary'!$O:$O,MATCH($D68,'Item Price Summary'!$G:$G,0))*P68,"")</f>
        <v/>
      </c>
      <c r="R68" s="101"/>
      <c r="S68" s="100"/>
      <c r="T68" s="101"/>
      <c r="U68" s="100"/>
      <c r="V68" s="43"/>
      <c r="W68" s="42"/>
      <c r="X68" s="43" t="str">
        <f>IFERROR(VLOOKUP($E68&amp;W68,'[1]Measurement Conversion'!$B:$H,6,FALSE)*V68,IF(W68="g",V68,""))</f>
        <v/>
      </c>
      <c r="Y68" s="44" t="str">
        <f>IFERROR(INDEX('Item Price Summary'!$O:$O,MATCH($D68,'Item Price Summary'!$G:$G,0))*X68,"")</f>
        <v/>
      </c>
      <c r="Z68" s="111"/>
      <c r="AA68" s="111"/>
      <c r="AB68" s="111"/>
      <c r="AC68" s="111"/>
    </row>
    <row r="69" spans="1:29" x14ac:dyDescent="0.3">
      <c r="A69">
        <f t="shared" si="5"/>
        <v>8</v>
      </c>
      <c r="B69" s="94"/>
      <c r="C69" s="94"/>
      <c r="D69" s="2" t="s">
        <v>151</v>
      </c>
      <c r="E69" s="2"/>
      <c r="F69" s="43"/>
      <c r="G69" s="42"/>
      <c r="H69" s="43" t="str">
        <f>IFERROR(VLOOKUP($E69&amp;G69,'[1]Measurement Conversion'!$B:$H,6,FALSE)*F69,IF(G69="g",F69,""))</f>
        <v/>
      </c>
      <c r="I69" s="44" t="str">
        <f>IFERROR(INDEX('Item Price Summary'!$O:$O,MATCH($D69,'Item Price Summary'!$G:$G,0))*H69,"")</f>
        <v/>
      </c>
      <c r="J69" s="112"/>
      <c r="K69" s="111"/>
      <c r="L69" s="112"/>
      <c r="M69" s="111"/>
      <c r="N69" s="21"/>
      <c r="O69" s="7"/>
      <c r="P69" s="21" t="str">
        <f>IFERROR(VLOOKUP($E69&amp;O69,'[1]Measurement Conversion'!$B:$H,6,FALSE)*N69,IF(O69="g",N69,""))</f>
        <v/>
      </c>
      <c r="Q69" s="23" t="str">
        <f>IFERROR(INDEX('Item Price Summary'!$O:$O,MATCH($D69,'Item Price Summary'!$G:$G,0))*P69,"")</f>
        <v/>
      </c>
      <c r="R69" s="101"/>
      <c r="S69" s="100"/>
      <c r="T69" s="101"/>
      <c r="U69" s="100"/>
      <c r="V69" s="43"/>
      <c r="W69" s="42"/>
      <c r="X69" s="43" t="str">
        <f>IFERROR(VLOOKUP($E69&amp;W69,'[1]Measurement Conversion'!$B:$H,6,FALSE)*V69,IF(W69="g",V69,""))</f>
        <v/>
      </c>
      <c r="Y69" s="44" t="str">
        <f>IFERROR(INDEX('Item Price Summary'!$O:$O,MATCH($D69,'Item Price Summary'!$G:$G,0))*X69,"")</f>
        <v/>
      </c>
      <c r="Z69" s="111"/>
      <c r="AA69" s="111"/>
      <c r="AB69" s="111"/>
      <c r="AC69" s="111"/>
    </row>
    <row r="70" spans="1:29" x14ac:dyDescent="0.3">
      <c r="A70">
        <f t="shared" si="5"/>
        <v>9</v>
      </c>
      <c r="B70" s="94"/>
      <c r="C70" s="94"/>
      <c r="D70" s="2" t="s">
        <v>151</v>
      </c>
      <c r="E70" s="2"/>
      <c r="F70" s="43"/>
      <c r="G70" s="42"/>
      <c r="H70" s="43" t="str">
        <f>IFERROR(VLOOKUP($E70&amp;G70,'[1]Measurement Conversion'!$B:$H,6,FALSE)*F70,IF(G70="g",F70,""))</f>
        <v/>
      </c>
      <c r="I70" s="44" t="str">
        <f>IFERROR(INDEX('Item Price Summary'!$O:$O,MATCH($D70,'Item Price Summary'!$G:$G,0))*H70,"")</f>
        <v/>
      </c>
      <c r="J70" s="112"/>
      <c r="K70" s="111"/>
      <c r="L70" s="112"/>
      <c r="M70" s="111"/>
      <c r="N70" s="21"/>
      <c r="O70" s="7"/>
      <c r="P70" s="21" t="str">
        <f>IFERROR(VLOOKUP($E70&amp;O70,'[1]Measurement Conversion'!$B:$H,6,FALSE)*N70,IF(O70="g",N70,""))</f>
        <v/>
      </c>
      <c r="Q70" s="23" t="str">
        <f>IFERROR(INDEX('Item Price Summary'!$O:$O,MATCH($D70,'Item Price Summary'!$G:$G,0))*P70,"")</f>
        <v/>
      </c>
      <c r="R70" s="101"/>
      <c r="S70" s="100"/>
      <c r="T70" s="101"/>
      <c r="U70" s="100"/>
      <c r="V70" s="43"/>
      <c r="W70" s="42"/>
      <c r="X70" s="43" t="str">
        <f>IFERROR(VLOOKUP($E70&amp;W70,'[1]Measurement Conversion'!$B:$H,6,FALSE)*V70,IF(W70="g",V70,""))</f>
        <v/>
      </c>
      <c r="Y70" s="44" t="str">
        <f>IFERROR(INDEX('Item Price Summary'!$O:$O,MATCH($D70,'Item Price Summary'!$G:$G,0))*X70,"")</f>
        <v/>
      </c>
      <c r="Z70" s="111"/>
      <c r="AA70" s="111"/>
      <c r="AB70" s="111"/>
      <c r="AC70" s="111"/>
    </row>
    <row r="71" spans="1:29" x14ac:dyDescent="0.3">
      <c r="A71">
        <f t="shared" si="5"/>
        <v>10</v>
      </c>
      <c r="B71" s="94"/>
      <c r="C71" s="94"/>
      <c r="D71" s="2" t="s">
        <v>92</v>
      </c>
      <c r="E71" s="2"/>
      <c r="F71" s="43"/>
      <c r="G71" s="42"/>
      <c r="H71" s="43" t="str">
        <f>IFERROR(VLOOKUP($E71&amp;G71,'[1]Measurement Conversion'!$B:$H,6,FALSE)*F71,IF(G71="g",F71,""))</f>
        <v/>
      </c>
      <c r="I71" s="44" t="str">
        <f>IFERROR(INDEX('Item Price Summary'!$O:$O,MATCH($D71,'Item Price Summary'!$G:$G,0))*H71,"")</f>
        <v/>
      </c>
      <c r="J71" s="112"/>
      <c r="K71" s="111"/>
      <c r="L71" s="112"/>
      <c r="M71" s="111"/>
      <c r="N71" s="21"/>
      <c r="O71" s="7"/>
      <c r="P71" s="21" t="str">
        <f>IFERROR(VLOOKUP($E71&amp;O71,'[1]Measurement Conversion'!$B:$H,6,FALSE)*N71,IF(O71="g",N71,""))</f>
        <v/>
      </c>
      <c r="Q71" s="23" t="str">
        <f>IFERROR(INDEX('Item Price Summary'!$O:$O,MATCH($D71,'Item Price Summary'!$G:$G,0))*P71,"")</f>
        <v/>
      </c>
      <c r="R71" s="101"/>
      <c r="S71" s="100"/>
      <c r="T71" s="101"/>
      <c r="U71" s="100"/>
      <c r="V71" s="43"/>
      <c r="W71" s="42"/>
      <c r="X71" s="43" t="str">
        <f>IFERROR(VLOOKUP($E71&amp;W71,'[1]Measurement Conversion'!$B:$H,6,FALSE)*V71,IF(W71="g",V71,""))</f>
        <v/>
      </c>
      <c r="Y71" s="44" t="str">
        <f>IFERROR(INDEX('Item Price Summary'!$O:$O,MATCH($D71,'Item Price Summary'!$G:$G,0))*X71,"")</f>
        <v/>
      </c>
      <c r="Z71" s="111"/>
      <c r="AA71" s="111"/>
      <c r="AB71" s="111"/>
      <c r="AC71" s="111"/>
    </row>
  </sheetData>
  <autoFilter ref="A11:AC11" xr:uid="{03A88DFD-CAB8-451B-8B79-16C2D73920EA}">
    <filterColumn colId="9" showButton="0"/>
    <filterColumn colId="11" showButton="0"/>
    <filterColumn colId="17" showButton="0"/>
    <filterColumn colId="19" showButton="0"/>
    <filterColumn colId="25" showButton="0"/>
    <filterColumn colId="27" showButton="0"/>
  </autoFilter>
  <mergeCells count="94">
    <mergeCell ref="AB52:AB61"/>
    <mergeCell ref="AB62:AB71"/>
    <mergeCell ref="Z12:Z21"/>
    <mergeCell ref="Z22:Z31"/>
    <mergeCell ref="Z42:Z51"/>
    <mergeCell ref="Z11:AA11"/>
    <mergeCell ref="AB22:AB31"/>
    <mergeCell ref="AB32:AB41"/>
    <mergeCell ref="AB11:AC11"/>
    <mergeCell ref="Z32:Z41"/>
    <mergeCell ref="AB12:AB21"/>
    <mergeCell ref="AA12:AA21"/>
    <mergeCell ref="AC12:AC21"/>
    <mergeCell ref="U42:U51"/>
    <mergeCell ref="AA42:AA51"/>
    <mergeCell ref="AC42:AC51"/>
    <mergeCell ref="U22:U31"/>
    <mergeCell ref="AA22:AA31"/>
    <mergeCell ref="AC32:AC41"/>
    <mergeCell ref="AC22:AC31"/>
    <mergeCell ref="U32:U41"/>
    <mergeCell ref="AA32:AA41"/>
    <mergeCell ref="AB42:AB51"/>
    <mergeCell ref="L42:L51"/>
    <mergeCell ref="R32:R41"/>
    <mergeCell ref="R42:R51"/>
    <mergeCell ref="T12:T21"/>
    <mergeCell ref="T22:T31"/>
    <mergeCell ref="T32:T41"/>
    <mergeCell ref="T42:T51"/>
    <mergeCell ref="M42:M51"/>
    <mergeCell ref="S42:S51"/>
    <mergeCell ref="S22:S31"/>
    <mergeCell ref="S32:S41"/>
    <mergeCell ref="J32:J41"/>
    <mergeCell ref="R12:R21"/>
    <mergeCell ref="R22:R31"/>
    <mergeCell ref="L12:L21"/>
    <mergeCell ref="L22:L31"/>
    <mergeCell ref="K32:K41"/>
    <mergeCell ref="M32:M41"/>
    <mergeCell ref="L32:L41"/>
    <mergeCell ref="B32:B41"/>
    <mergeCell ref="C32:C41"/>
    <mergeCell ref="B12:B21"/>
    <mergeCell ref="C12:C21"/>
    <mergeCell ref="B22:B31"/>
    <mergeCell ref="C22:C31"/>
    <mergeCell ref="E3:G3"/>
    <mergeCell ref="M22:M31"/>
    <mergeCell ref="F9:M10"/>
    <mergeCell ref="N9:U10"/>
    <mergeCell ref="J11:K11"/>
    <mergeCell ref="L11:M11"/>
    <mergeCell ref="M12:M21"/>
    <mergeCell ref="S12:S21"/>
    <mergeCell ref="U12:U21"/>
    <mergeCell ref="K12:K21"/>
    <mergeCell ref="K22:K31"/>
    <mergeCell ref="J12:J21"/>
    <mergeCell ref="J22:J31"/>
    <mergeCell ref="R11:S11"/>
    <mergeCell ref="T11:U11"/>
    <mergeCell ref="V9:AC10"/>
    <mergeCell ref="B42:B51"/>
    <mergeCell ref="C42:C51"/>
    <mergeCell ref="K42:K51"/>
    <mergeCell ref="M52:M61"/>
    <mergeCell ref="S52:S61"/>
    <mergeCell ref="U52:U61"/>
    <mergeCell ref="AA52:AA61"/>
    <mergeCell ref="J52:J61"/>
    <mergeCell ref="L52:L61"/>
    <mergeCell ref="R52:R61"/>
    <mergeCell ref="T52:T61"/>
    <mergeCell ref="Z52:Z61"/>
    <mergeCell ref="J42:J51"/>
    <mergeCell ref="AC52:AC61"/>
    <mergeCell ref="B52:B61"/>
    <mergeCell ref="B62:B71"/>
    <mergeCell ref="AC62:AC71"/>
    <mergeCell ref="C62:C71"/>
    <mergeCell ref="K62:K71"/>
    <mergeCell ref="M62:M71"/>
    <mergeCell ref="S62:S71"/>
    <mergeCell ref="U62:U71"/>
    <mergeCell ref="AA62:AA71"/>
    <mergeCell ref="T62:T71"/>
    <mergeCell ref="Z62:Z71"/>
    <mergeCell ref="C52:C61"/>
    <mergeCell ref="K52:K61"/>
    <mergeCell ref="J62:J71"/>
    <mergeCell ref="L62:L71"/>
    <mergeCell ref="R62:R71"/>
  </mergeCells>
  <conditionalFormatting sqref="K12:K71 M12:M71 S12:S71 U12:U71 AA12:AA71 AC12:AC71">
    <cfRule type="cellIs" dxfId="4" priority="14" operator="greaterThan">
      <formula>0.32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8FD32-67AD-4368-8688-5CD78D88CB96}">
  <dimension ref="A1:AC151"/>
  <sheetViews>
    <sheetView zoomScale="75" zoomScaleNormal="75" workbookViewId="0">
      <pane xSplit="5" ySplit="11" topLeftCell="F12" activePane="bottomRight" state="frozen"/>
      <selection activeCell="K45" sqref="K45"/>
      <selection pane="topRight" activeCell="K45" sqref="K45"/>
      <selection pane="bottomLeft" activeCell="K45" sqref="K45"/>
      <selection pane="bottomRight" activeCell="D13" sqref="D13"/>
    </sheetView>
  </sheetViews>
  <sheetFormatPr defaultColWidth="9" defaultRowHeight="14.4" x14ac:dyDescent="0.3"/>
  <cols>
    <col min="2" max="4" width="35.6640625" customWidth="1"/>
    <col min="5" max="29" width="12.6640625" customWidth="1"/>
  </cols>
  <sheetData>
    <row r="1" spans="1:29" ht="18" x14ac:dyDescent="0.35">
      <c r="A1" s="3" t="e">
        <f>#REF!</f>
        <v>#REF!</v>
      </c>
      <c r="B1" s="25"/>
      <c r="C1" s="25"/>
      <c r="D1" s="25"/>
      <c r="E1" s="25"/>
      <c r="F1" s="25"/>
      <c r="G1" s="25"/>
      <c r="H1" s="25"/>
      <c r="I1" s="25"/>
      <c r="N1" s="25"/>
      <c r="V1" s="25"/>
    </row>
    <row r="2" spans="1:29" ht="18" x14ac:dyDescent="0.35">
      <c r="A2" s="63" t="str" cm="1">
        <f t="array" aca="1" ref="A2" ca="1">_xlfn.TEXTAFTER(CELL("filename",A1),"]")</f>
        <v>Slush</v>
      </c>
    </row>
    <row r="3" spans="1:29" ht="21" customHeight="1" x14ac:dyDescent="0.3">
      <c r="E3" s="104" t="s">
        <v>25</v>
      </c>
      <c r="F3" s="105"/>
      <c r="G3" s="106"/>
      <c r="H3" s="8" t="s">
        <v>11</v>
      </c>
    </row>
    <row r="4" spans="1:29" x14ac:dyDescent="0.3">
      <c r="E4" s="5" t="s">
        <v>160</v>
      </c>
      <c r="F4" s="5" t="s">
        <v>34</v>
      </c>
      <c r="G4" s="23">
        <v>6.49</v>
      </c>
      <c r="H4" s="23">
        <f>'Item Price Summary'!O68+'Item Price Summary'!O72+'Item Price Summary'!O73</f>
        <v>0.32059123916666665</v>
      </c>
      <c r="I4">
        <v>6.79</v>
      </c>
    </row>
    <row r="5" spans="1:29" x14ac:dyDescent="0.3">
      <c r="E5" s="5" t="s">
        <v>86</v>
      </c>
      <c r="F5" s="5" t="s">
        <v>35</v>
      </c>
      <c r="G5" s="23">
        <v>7.49</v>
      </c>
      <c r="H5" s="23">
        <f>'Item Price Summary'!O69+'Item Price Summary'!O72+'Item Price Summary'!O73</f>
        <v>0.39810777166666667</v>
      </c>
      <c r="I5">
        <v>7.79</v>
      </c>
    </row>
    <row r="6" spans="1:29" x14ac:dyDescent="0.3">
      <c r="E6" s="5" t="s">
        <v>12</v>
      </c>
      <c r="F6" s="5" t="s">
        <v>36</v>
      </c>
      <c r="G6" s="23">
        <v>8.49</v>
      </c>
      <c r="H6" s="27">
        <f>'Item Price Summary'!O70+'Item Price Summary'!O71+'Item Price Summary'!O73</f>
        <v>0.40511666666666668</v>
      </c>
      <c r="I6">
        <v>8.7899999999999991</v>
      </c>
      <c r="N6" s="26"/>
      <c r="O6" s="24"/>
      <c r="P6" s="24"/>
      <c r="Q6" s="24"/>
    </row>
    <row r="7" spans="1:29" x14ac:dyDescent="0.3">
      <c r="E7" t="s">
        <v>169</v>
      </c>
      <c r="F7" s="26"/>
      <c r="G7" s="24"/>
      <c r="H7" s="38"/>
      <c r="N7" s="26"/>
      <c r="O7" s="24"/>
      <c r="P7" s="24"/>
      <c r="Q7" s="24"/>
    </row>
    <row r="9" spans="1:29" x14ac:dyDescent="0.3">
      <c r="F9" s="107" t="s">
        <v>161</v>
      </c>
      <c r="G9" s="107"/>
      <c r="H9" s="107"/>
      <c r="I9" s="107"/>
      <c r="J9" s="107"/>
      <c r="K9" s="107"/>
      <c r="L9" s="107"/>
      <c r="M9" s="107"/>
      <c r="N9" s="107" t="s">
        <v>162</v>
      </c>
      <c r="O9" s="107"/>
      <c r="P9" s="107"/>
      <c r="Q9" s="107"/>
      <c r="R9" s="107"/>
      <c r="S9" s="107"/>
      <c r="T9" s="107"/>
      <c r="U9" s="107"/>
      <c r="V9" s="107" t="s">
        <v>163</v>
      </c>
      <c r="W9" s="107"/>
      <c r="X9" s="107"/>
      <c r="Y9" s="107"/>
      <c r="Z9" s="107"/>
      <c r="AA9" s="107"/>
      <c r="AB9" s="107"/>
      <c r="AC9" s="107"/>
    </row>
    <row r="10" spans="1:29" x14ac:dyDescent="0.3"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s="4" customFormat="1" ht="30" customHeight="1" x14ac:dyDescent="0.3">
      <c r="B11" s="19" t="s">
        <v>23</v>
      </c>
      <c r="C11" s="19" t="s">
        <v>13</v>
      </c>
      <c r="D11" s="19" t="s">
        <v>14</v>
      </c>
      <c r="E11" s="19" t="s">
        <v>85</v>
      </c>
      <c r="F11" s="19" t="s">
        <v>15</v>
      </c>
      <c r="G11" s="19" t="s">
        <v>7</v>
      </c>
      <c r="H11" s="19" t="s">
        <v>15</v>
      </c>
      <c r="I11" s="19" t="s">
        <v>24</v>
      </c>
      <c r="J11" s="108" t="s">
        <v>16</v>
      </c>
      <c r="K11" s="108"/>
      <c r="L11" s="108" t="s">
        <v>93</v>
      </c>
      <c r="M11" s="108"/>
      <c r="N11" s="19" t="s">
        <v>15</v>
      </c>
      <c r="O11" s="19" t="s">
        <v>7</v>
      </c>
      <c r="P11" s="19" t="s">
        <v>15</v>
      </c>
      <c r="Q11" s="19" t="s">
        <v>24</v>
      </c>
      <c r="R11" s="108" t="s">
        <v>16</v>
      </c>
      <c r="S11" s="108"/>
      <c r="T11" s="108" t="s">
        <v>93</v>
      </c>
      <c r="U11" s="108"/>
      <c r="V11" s="19" t="s">
        <v>15</v>
      </c>
      <c r="W11" s="19" t="s">
        <v>7</v>
      </c>
      <c r="X11" s="19" t="s">
        <v>15</v>
      </c>
      <c r="Y11" s="19" t="s">
        <v>24</v>
      </c>
      <c r="Z11" s="108" t="s">
        <v>16</v>
      </c>
      <c r="AA11" s="108"/>
      <c r="AB11" s="108" t="s">
        <v>93</v>
      </c>
      <c r="AC11" s="108"/>
    </row>
    <row r="12" spans="1:29" x14ac:dyDescent="0.3">
      <c r="A12">
        <v>1</v>
      </c>
      <c r="B12" s="94"/>
      <c r="C12" s="94" t="s">
        <v>56</v>
      </c>
      <c r="D12" s="2" t="s">
        <v>0</v>
      </c>
      <c r="E12" s="2" t="s">
        <v>74</v>
      </c>
      <c r="F12" s="21">
        <v>150</v>
      </c>
      <c r="G12" s="7" t="s">
        <v>45</v>
      </c>
      <c r="H12" s="21">
        <f>IFERROR(VLOOKUP($E12&amp;G12,'[1]Measurement Conversion'!$B:$H,6,FALSE)*F12,IF(G12="g",F12,""))</f>
        <v>150</v>
      </c>
      <c r="I12" s="27">
        <f>IFERROR(INDEX('Item Price Summary'!$O:$O,MATCH($D12,'Item Price Summary'!$G:$G,0))*H12,"")</f>
        <v>0</v>
      </c>
      <c r="J12" s="101">
        <f>SUM(I12:I21)</f>
        <v>0.84596000000000005</v>
      </c>
      <c r="K12" s="100">
        <f>J12/$G$4</f>
        <v>0.1303482280431433</v>
      </c>
      <c r="L12" s="101">
        <f>SUM(I12:I21)+$H$4</f>
        <v>1.1665512391666666</v>
      </c>
      <c r="M12" s="100">
        <f>L12/$G$4</f>
        <v>0.17974595364663584</v>
      </c>
      <c r="N12" s="21">
        <v>200</v>
      </c>
      <c r="O12" s="7" t="s">
        <v>45</v>
      </c>
      <c r="P12" s="21">
        <f>IFERROR(VLOOKUP($E12&amp;O12,'[1]Measurement Conversion'!$B:$H,6,FALSE)*N12,IF(O12="g",N12,""))</f>
        <v>200</v>
      </c>
      <c r="Q12" s="27">
        <f>IFERROR(INDEX('Item Price Summary'!$O:$O,MATCH($D12,'Item Price Summary'!$G:$G,0))*P12,"")</f>
        <v>0</v>
      </c>
      <c r="R12" s="99">
        <f>SUM(Q12:Q21)</f>
        <v>0.99957400000000018</v>
      </c>
      <c r="S12" s="100">
        <f>R12/$G$5</f>
        <v>0.1334544726301736</v>
      </c>
      <c r="T12" s="99">
        <f>SUM(Q12:Q21)+$H$5</f>
        <v>1.397681771666667</v>
      </c>
      <c r="U12" s="100">
        <f>T12/$G$5</f>
        <v>0.18660637805963509</v>
      </c>
      <c r="V12" s="21">
        <v>350</v>
      </c>
      <c r="W12" s="7" t="s">
        <v>45</v>
      </c>
      <c r="X12" s="21">
        <f>IFERROR(VLOOKUP($E12&amp;W12,'[1]Measurement Conversion'!$B:$H,6,FALSE)*V12,IF(W12="g",V12,""))</f>
        <v>350</v>
      </c>
      <c r="Y12" s="27">
        <f>IFERROR(INDEX('Item Price Summary'!$O:$O,MATCH($D12,'Item Price Summary'!$G:$G,0))*X12,"")</f>
        <v>0</v>
      </c>
      <c r="Z12" s="99">
        <f>SUM(Y12:Y21)</f>
        <v>1.5750359999999999</v>
      </c>
      <c r="AA12" s="100">
        <f>Z12/$G$6</f>
        <v>0.18551660777385157</v>
      </c>
      <c r="AB12" s="99">
        <f>SUM(Y12:Y21)+$H$6</f>
        <v>1.9801526666666667</v>
      </c>
      <c r="AC12" s="100">
        <f>AB12/$G$6</f>
        <v>0.23323352964271693</v>
      </c>
    </row>
    <row r="13" spans="1:29" x14ac:dyDescent="0.3">
      <c r="A13">
        <f>A12+1</f>
        <v>2</v>
      </c>
      <c r="B13" s="94"/>
      <c r="C13" s="94"/>
      <c r="D13" s="2" t="s">
        <v>227</v>
      </c>
      <c r="E13" s="2" t="s">
        <v>72</v>
      </c>
      <c r="F13" s="21">
        <v>4</v>
      </c>
      <c r="G13" s="7" t="s">
        <v>37</v>
      </c>
      <c r="H13" s="21">
        <f>IFERROR(VLOOKUP($E13&amp;G13,'[1]Measurement Conversion'!$B:$H,6,FALSE)*F13,IF(G13="g",F13,""))</f>
        <v>100</v>
      </c>
      <c r="I13" s="27">
        <f>IFERROR(INDEX('Item Price Summary'!$O:$O,MATCH($D13,'Item Price Summary'!$G:$G,0))*H13,"")</f>
        <v>0.51500000000000001</v>
      </c>
      <c r="J13" s="101"/>
      <c r="K13" s="100"/>
      <c r="L13" s="101"/>
      <c r="M13" s="100"/>
      <c r="N13" s="21">
        <v>5</v>
      </c>
      <c r="O13" s="7" t="s">
        <v>37</v>
      </c>
      <c r="P13" s="21">
        <f>IFERROR(VLOOKUP($E13&amp;O13,'[1]Measurement Conversion'!$B:$H,6,FALSE)*N13,IF(O13="g",N13,""))</f>
        <v>125</v>
      </c>
      <c r="Q13" s="27">
        <f>IFERROR(INDEX('Item Price Summary'!$O:$O,MATCH($D13,'Item Price Summary'!$G:$G,0))*P13,"")</f>
        <v>0.64375000000000004</v>
      </c>
      <c r="R13" s="100"/>
      <c r="S13" s="100"/>
      <c r="T13" s="100"/>
      <c r="U13" s="100"/>
      <c r="V13" s="21">
        <v>6</v>
      </c>
      <c r="W13" s="7" t="s">
        <v>37</v>
      </c>
      <c r="X13" s="21">
        <f>IFERROR(VLOOKUP($E13&amp;W13,'[1]Measurement Conversion'!$B:$H,6,FALSE)*V13,IF(W13="g",V13,""))</f>
        <v>150</v>
      </c>
      <c r="Y13" s="27">
        <f>IFERROR(INDEX('Item Price Summary'!$O:$O,MATCH($D13,'Item Price Summary'!$G:$G,0))*X13,"")</f>
        <v>0.77249999999999996</v>
      </c>
      <c r="Z13" s="100"/>
      <c r="AA13" s="100"/>
      <c r="AB13" s="100"/>
      <c r="AC13" s="100"/>
    </row>
    <row r="14" spans="1:29" x14ac:dyDescent="0.3">
      <c r="A14">
        <f t="shared" ref="A14:A21" si="0">A13+1</f>
        <v>3</v>
      </c>
      <c r="B14" s="94"/>
      <c r="C14" s="94"/>
      <c r="D14" s="2" t="s">
        <v>27</v>
      </c>
      <c r="E14" s="2" t="s">
        <v>27</v>
      </c>
      <c r="F14" s="21">
        <v>400</v>
      </c>
      <c r="G14" s="7" t="s">
        <v>26</v>
      </c>
      <c r="H14" s="21">
        <f>IFERROR(VLOOKUP($E14&amp;G14,'[1]Measurement Conversion'!$B:$H,6,FALSE)*F14,IF(G14="g",F14,""))</f>
        <v>202.88399999999999</v>
      </c>
      <c r="I14" s="27">
        <f>IFERROR(INDEX('Item Price Summary'!$O:$O,MATCH($D14,'Item Price Summary'!$G:$G,0))*H14,"")</f>
        <v>0</v>
      </c>
      <c r="J14" s="101"/>
      <c r="K14" s="100"/>
      <c r="L14" s="101"/>
      <c r="M14" s="100"/>
      <c r="N14" s="21">
        <v>500</v>
      </c>
      <c r="O14" s="7" t="s">
        <v>26</v>
      </c>
      <c r="P14" s="21">
        <f>IFERROR(VLOOKUP($E14&amp;O14,'[1]Measurement Conversion'!$B:$H,6,FALSE)*N14,IF(O14="g",N14,""))</f>
        <v>253.60499999999996</v>
      </c>
      <c r="Q14" s="27">
        <f>IFERROR(INDEX('Item Price Summary'!$O:$O,MATCH($D14,'Item Price Summary'!$G:$G,0))*P14,"")</f>
        <v>0</v>
      </c>
      <c r="R14" s="100"/>
      <c r="S14" s="100"/>
      <c r="T14" s="100"/>
      <c r="U14" s="100"/>
      <c r="V14" s="21">
        <v>700</v>
      </c>
      <c r="W14" s="7" t="s">
        <v>26</v>
      </c>
      <c r="X14" s="21">
        <f>IFERROR(VLOOKUP($E14&amp;W14,'[1]Measurement Conversion'!$B:$H,6,FALSE)*V14,IF(W14="g",V14,""))</f>
        <v>355.04699999999997</v>
      </c>
      <c r="Y14" s="27">
        <f>IFERROR(INDEX('Item Price Summary'!$O:$O,MATCH($D14,'Item Price Summary'!$G:$G,0))*X14,"")</f>
        <v>0</v>
      </c>
      <c r="Z14" s="100"/>
      <c r="AA14" s="100"/>
      <c r="AB14" s="100"/>
      <c r="AC14" s="100"/>
    </row>
    <row r="15" spans="1:29" x14ac:dyDescent="0.3">
      <c r="A15">
        <f t="shared" si="0"/>
        <v>4</v>
      </c>
      <c r="B15" s="94"/>
      <c r="C15" s="94"/>
      <c r="D15" s="2" t="s">
        <v>94</v>
      </c>
      <c r="E15" s="2" t="s">
        <v>94</v>
      </c>
      <c r="F15" s="21">
        <v>1</v>
      </c>
      <c r="G15" s="7" t="s">
        <v>121</v>
      </c>
      <c r="H15" s="21">
        <f>IFERROR(VLOOKUP($E15&amp;G15,'[1]Measurement Conversion'!$B:$H,6,FALSE)*F15,IF(G15="g",F15,""))</f>
        <v>20</v>
      </c>
      <c r="I15" s="27">
        <f>IFERROR(INDEX('Item Price Summary'!$O:$O,MATCH($D15,'Item Price Summary'!$G:$G,0))*H15,"")</f>
        <v>0.13552000000000003</v>
      </c>
      <c r="J15" s="101"/>
      <c r="K15" s="100"/>
      <c r="L15" s="101"/>
      <c r="M15" s="100"/>
      <c r="N15" s="21">
        <v>1</v>
      </c>
      <c r="O15" s="7" t="s">
        <v>121</v>
      </c>
      <c r="P15" s="21">
        <f>IFERROR(VLOOKUP($E15&amp;O15,'[1]Measurement Conversion'!$B:$H,6,FALSE)*N15,IF(O15="g",N15,""))</f>
        <v>20</v>
      </c>
      <c r="Q15" s="27">
        <f>IFERROR(INDEX('Item Price Summary'!$O:$O,MATCH($D15,'Item Price Summary'!$G:$G,0))*P15,"")</f>
        <v>0.13552000000000003</v>
      </c>
      <c r="R15" s="100"/>
      <c r="S15" s="100"/>
      <c r="T15" s="100"/>
      <c r="U15" s="100"/>
      <c r="V15" s="21">
        <v>2.5</v>
      </c>
      <c r="W15" s="7" t="s">
        <v>121</v>
      </c>
      <c r="X15" s="21">
        <f>IFERROR(VLOOKUP($E15&amp;W15,'[1]Measurement Conversion'!$B:$H,6,FALSE)*V15,IF(W15="g",V15,""))</f>
        <v>50</v>
      </c>
      <c r="Y15" s="27">
        <f>IFERROR(INDEX('Item Price Summary'!$O:$O,MATCH($D15,'Item Price Summary'!$G:$G,0))*X15,"")</f>
        <v>0.33880000000000005</v>
      </c>
      <c r="Z15" s="100"/>
      <c r="AA15" s="100"/>
      <c r="AB15" s="100"/>
      <c r="AC15" s="100"/>
    </row>
    <row r="16" spans="1:29" x14ac:dyDescent="0.3">
      <c r="A16">
        <f t="shared" si="0"/>
        <v>5</v>
      </c>
      <c r="B16" s="94"/>
      <c r="C16" s="94"/>
      <c r="D16" s="2" t="s">
        <v>95</v>
      </c>
      <c r="E16" s="2" t="s">
        <v>95</v>
      </c>
      <c r="F16" s="21">
        <v>1</v>
      </c>
      <c r="G16" s="7" t="s">
        <v>121</v>
      </c>
      <c r="H16" s="21">
        <f>IFERROR(VLOOKUP($E16&amp;G16,'[1]Measurement Conversion'!$B:$H,6,FALSE)*F16,IF(G16="g",F16,""))</f>
        <v>28</v>
      </c>
      <c r="I16" s="27">
        <f>IFERROR(INDEX('Item Price Summary'!$O:$O,MATCH($D16,'Item Price Summary'!$G:$G,0))*H16,"")</f>
        <v>0.14571200000000001</v>
      </c>
      <c r="J16" s="101"/>
      <c r="K16" s="100"/>
      <c r="L16" s="101"/>
      <c r="M16" s="100"/>
      <c r="N16" s="21">
        <v>1</v>
      </c>
      <c r="O16" s="7" t="s">
        <v>121</v>
      </c>
      <c r="P16" s="21">
        <f>IFERROR(VLOOKUP($E16&amp;O16,'[1]Measurement Conversion'!$B:$H,6,FALSE)*N16,IF(O16="g",N16,""))</f>
        <v>28</v>
      </c>
      <c r="Q16" s="27">
        <f>IFERROR(INDEX('Item Price Summary'!$O:$O,MATCH($D16,'Item Price Summary'!$G:$G,0))*P16,"")</f>
        <v>0.14571200000000001</v>
      </c>
      <c r="R16" s="100"/>
      <c r="S16" s="100"/>
      <c r="T16" s="100"/>
      <c r="U16" s="100"/>
      <c r="V16" s="21">
        <v>2.5</v>
      </c>
      <c r="W16" s="7" t="s">
        <v>121</v>
      </c>
      <c r="X16" s="21">
        <f>IFERROR(VLOOKUP($E16&amp;W16,'[1]Measurement Conversion'!$B:$H,6,FALSE)*V16,IF(W16="g",V16,""))</f>
        <v>70</v>
      </c>
      <c r="Y16" s="27">
        <f>IFERROR(INDEX('Item Price Summary'!$O:$O,MATCH($D16,'Item Price Summary'!$G:$G,0))*X16,"")</f>
        <v>0.36428000000000005</v>
      </c>
      <c r="Z16" s="100"/>
      <c r="AA16" s="100"/>
      <c r="AB16" s="100"/>
      <c r="AC16" s="100"/>
    </row>
    <row r="17" spans="1:29" x14ac:dyDescent="0.3">
      <c r="A17">
        <f t="shared" si="0"/>
        <v>6</v>
      </c>
      <c r="B17" s="94"/>
      <c r="C17" s="94"/>
      <c r="D17" s="2" t="s">
        <v>100</v>
      </c>
      <c r="E17" s="2" t="s">
        <v>73</v>
      </c>
      <c r="F17" s="21">
        <v>1</v>
      </c>
      <c r="G17" s="7" t="s">
        <v>37</v>
      </c>
      <c r="H17" s="21">
        <f>IFERROR(VLOOKUP($E17&amp;G17,'[1]Measurement Conversion'!$B:$H,6,FALSE)*F17,IF(G17="g",F17,""))</f>
        <v>16</v>
      </c>
      <c r="I17" s="27">
        <f>IFERROR(INDEX('Item Price Summary'!$O:$O,MATCH($D17,'Item Price Summary'!$G:$G,0))*H17,"")</f>
        <v>4.9727999999999994E-2</v>
      </c>
      <c r="J17" s="101"/>
      <c r="K17" s="100"/>
      <c r="L17" s="101"/>
      <c r="M17" s="100"/>
      <c r="N17" s="21">
        <v>1.5</v>
      </c>
      <c r="O17" s="7" t="s">
        <v>37</v>
      </c>
      <c r="P17" s="21">
        <f>IFERROR(VLOOKUP($E17&amp;O17,'[1]Measurement Conversion'!$B:$H,6,FALSE)*N17,IF(O17="g",N17,""))</f>
        <v>24</v>
      </c>
      <c r="Q17" s="27">
        <f>IFERROR(INDEX('Item Price Summary'!$O:$O,MATCH($D17,'Item Price Summary'!$G:$G,0))*P17,"")</f>
        <v>7.4591999999999992E-2</v>
      </c>
      <c r="R17" s="100"/>
      <c r="S17" s="100"/>
      <c r="T17" s="100"/>
      <c r="U17" s="100"/>
      <c r="V17" s="21">
        <v>2</v>
      </c>
      <c r="W17" s="7" t="s">
        <v>37</v>
      </c>
      <c r="X17" s="21">
        <f>IFERROR(VLOOKUP($E17&amp;W17,'[1]Measurement Conversion'!$B:$H,6,FALSE)*V17,IF(W17="g",V17,""))</f>
        <v>32</v>
      </c>
      <c r="Y17" s="27">
        <f>IFERROR(INDEX('Item Price Summary'!$O:$O,MATCH($D17,'Item Price Summary'!$G:$G,0))*X17,"")</f>
        <v>9.9455999999999989E-2</v>
      </c>
      <c r="Z17" s="100"/>
      <c r="AA17" s="100"/>
      <c r="AB17" s="100"/>
      <c r="AC17" s="100"/>
    </row>
    <row r="18" spans="1:29" x14ac:dyDescent="0.3">
      <c r="A18">
        <f t="shared" si="0"/>
        <v>7</v>
      </c>
      <c r="B18" s="94"/>
      <c r="C18" s="94"/>
      <c r="D18" s="2" t="s">
        <v>151</v>
      </c>
      <c r="E18" s="2"/>
      <c r="F18" s="21"/>
      <c r="G18" s="7"/>
      <c r="H18" s="21" t="str">
        <f>IFERROR(VLOOKUP($E18&amp;G18,'[1]Measurement Conversion'!$B:$H,6,FALSE)*F18,IF(G18="g",F18,""))</f>
        <v/>
      </c>
      <c r="I18" s="27" t="str">
        <f>IFERROR(INDEX('Item Price Summary'!$O:$O,MATCH($D18,'Item Price Summary'!$G:$G,0))*H18,"")</f>
        <v/>
      </c>
      <c r="J18" s="101"/>
      <c r="K18" s="100"/>
      <c r="L18" s="101"/>
      <c r="M18" s="100"/>
      <c r="N18" s="21"/>
      <c r="O18" s="7"/>
      <c r="P18" s="21" t="str">
        <f>IFERROR(VLOOKUP($E18&amp;O18,'[1]Measurement Conversion'!$B:$H,6,FALSE)*N18,IF(O18="g",N18,""))</f>
        <v/>
      </c>
      <c r="Q18" s="27" t="str">
        <f>IFERROR(INDEX('Item Price Summary'!$O:$O,MATCH($D18,'Item Price Summary'!$G:$G,0))*P18,"")</f>
        <v/>
      </c>
      <c r="R18" s="100"/>
      <c r="S18" s="100"/>
      <c r="T18" s="100"/>
      <c r="U18" s="100"/>
      <c r="V18" s="21"/>
      <c r="W18" s="7"/>
      <c r="X18" s="21" t="str">
        <f>IFERROR(VLOOKUP($E18&amp;W18,'[1]Measurement Conversion'!$B:$H,6,FALSE)*V18,IF(W18="g",V18,""))</f>
        <v/>
      </c>
      <c r="Y18" s="27" t="str">
        <f>IFERROR(INDEX('Item Price Summary'!$O:$O,MATCH($D18,'Item Price Summary'!$G:$G,0))*X18,"")</f>
        <v/>
      </c>
      <c r="Z18" s="100"/>
      <c r="AA18" s="100"/>
      <c r="AB18" s="100"/>
      <c r="AC18" s="100"/>
    </row>
    <row r="19" spans="1:29" x14ac:dyDescent="0.3">
      <c r="A19">
        <f t="shared" si="0"/>
        <v>8</v>
      </c>
      <c r="B19" s="94"/>
      <c r="C19" s="94"/>
      <c r="D19" s="2" t="s">
        <v>151</v>
      </c>
      <c r="E19" s="2"/>
      <c r="F19" s="21"/>
      <c r="G19" s="7"/>
      <c r="H19" s="21" t="str">
        <f>IFERROR(VLOOKUP($E19&amp;G19,'[1]Measurement Conversion'!$B:$H,6,FALSE)*F19,IF(G19="g",F19,""))</f>
        <v/>
      </c>
      <c r="I19" s="27" t="str">
        <f>IFERROR(INDEX('Item Price Summary'!$O:$O,MATCH($D19,'Item Price Summary'!$G:$G,0))*H19,"")</f>
        <v/>
      </c>
      <c r="J19" s="101"/>
      <c r="K19" s="100"/>
      <c r="L19" s="101"/>
      <c r="M19" s="100"/>
      <c r="N19" s="21"/>
      <c r="O19" s="7"/>
      <c r="P19" s="21" t="str">
        <f>IFERROR(VLOOKUP($E19&amp;O19,'[1]Measurement Conversion'!$B:$H,6,FALSE)*N19,IF(O19="g",N19,""))</f>
        <v/>
      </c>
      <c r="Q19" s="27" t="str">
        <f>IFERROR(INDEX('Item Price Summary'!$O:$O,MATCH($D19,'Item Price Summary'!$G:$G,0))*P19,"")</f>
        <v/>
      </c>
      <c r="R19" s="100"/>
      <c r="S19" s="100"/>
      <c r="T19" s="100"/>
      <c r="U19" s="100"/>
      <c r="V19" s="21"/>
      <c r="W19" s="7"/>
      <c r="X19" s="21" t="str">
        <f>IFERROR(VLOOKUP($E19&amp;W19,'[1]Measurement Conversion'!$B:$H,6,FALSE)*V19,IF(W19="g",V19,""))</f>
        <v/>
      </c>
      <c r="Y19" s="27" t="str">
        <f>IFERROR(INDEX('Item Price Summary'!$O:$O,MATCH($D19,'Item Price Summary'!$G:$G,0))*X19,"")</f>
        <v/>
      </c>
      <c r="Z19" s="100"/>
      <c r="AA19" s="100"/>
      <c r="AB19" s="100"/>
      <c r="AC19" s="100"/>
    </row>
    <row r="20" spans="1:29" x14ac:dyDescent="0.3">
      <c r="A20">
        <f t="shared" si="0"/>
        <v>9</v>
      </c>
      <c r="B20" s="94"/>
      <c r="C20" s="94"/>
      <c r="D20" s="2" t="s">
        <v>151</v>
      </c>
      <c r="E20" s="2"/>
      <c r="F20" s="21"/>
      <c r="G20" s="7"/>
      <c r="H20" s="21" t="str">
        <f>IFERROR(VLOOKUP($E20&amp;G20,'[1]Measurement Conversion'!$B:$H,6,FALSE)*F20,IF(G20="g",F20,""))</f>
        <v/>
      </c>
      <c r="I20" s="27" t="str">
        <f>IFERROR(INDEX('Item Price Summary'!$O:$O,MATCH($D20,'Item Price Summary'!$G:$G,0))*H20,"")</f>
        <v/>
      </c>
      <c r="J20" s="101"/>
      <c r="K20" s="100"/>
      <c r="L20" s="101"/>
      <c r="M20" s="100"/>
      <c r="N20" s="21"/>
      <c r="O20" s="7"/>
      <c r="P20" s="21" t="str">
        <f>IFERROR(VLOOKUP($E20&amp;O20,'[1]Measurement Conversion'!$B:$H,6,FALSE)*N20,IF(O20="g",N20,""))</f>
        <v/>
      </c>
      <c r="Q20" s="27" t="str">
        <f>IFERROR(INDEX('Item Price Summary'!$O:$O,MATCH($D20,'Item Price Summary'!$G:$G,0))*P20,"")</f>
        <v/>
      </c>
      <c r="R20" s="100"/>
      <c r="S20" s="100"/>
      <c r="T20" s="100"/>
      <c r="U20" s="100"/>
      <c r="V20" s="21"/>
      <c r="W20" s="7"/>
      <c r="X20" s="21" t="str">
        <f>IFERROR(VLOOKUP($E20&amp;W20,'[1]Measurement Conversion'!$B:$H,6,FALSE)*V20,IF(W20="g",V20,""))</f>
        <v/>
      </c>
      <c r="Y20" s="27" t="str">
        <f>IFERROR(INDEX('Item Price Summary'!$O:$O,MATCH($D20,'Item Price Summary'!$G:$G,0))*X20,"")</f>
        <v/>
      </c>
      <c r="Z20" s="100"/>
      <c r="AA20" s="100"/>
      <c r="AB20" s="100"/>
      <c r="AC20" s="100"/>
    </row>
    <row r="21" spans="1:29" x14ac:dyDescent="0.3">
      <c r="A21">
        <f t="shared" si="0"/>
        <v>10</v>
      </c>
      <c r="B21" s="94"/>
      <c r="C21" s="94"/>
      <c r="D21" s="2" t="s">
        <v>92</v>
      </c>
      <c r="E21" s="2"/>
      <c r="F21" s="21"/>
      <c r="G21" s="7"/>
      <c r="H21" s="21" t="str">
        <f>IFERROR(VLOOKUP($E21&amp;G21,'[1]Measurement Conversion'!$B:$H,6,FALSE)*F21,IF(G21="g",F21,""))</f>
        <v/>
      </c>
      <c r="I21" s="27" t="str">
        <f>IFERROR(INDEX('Item Price Summary'!$O:$O,MATCH($D21,'Item Price Summary'!$G:$G,0))*H21,"")</f>
        <v/>
      </c>
      <c r="J21" s="101"/>
      <c r="K21" s="100"/>
      <c r="L21" s="101"/>
      <c r="M21" s="100"/>
      <c r="N21" s="21"/>
      <c r="O21" s="7"/>
      <c r="P21" s="21" t="str">
        <f>IFERROR(VLOOKUP($E21&amp;O21,'[1]Measurement Conversion'!$B:$H,6,FALSE)*N21,IF(O21="g",N21,""))</f>
        <v/>
      </c>
      <c r="Q21" s="27" t="str">
        <f>IFERROR(INDEX('Item Price Summary'!$O:$O,MATCH($D21,'Item Price Summary'!$G:$G,0))*P21,"")</f>
        <v/>
      </c>
      <c r="R21" s="100"/>
      <c r="S21" s="100"/>
      <c r="T21" s="100"/>
      <c r="U21" s="100"/>
      <c r="V21" s="21"/>
      <c r="W21" s="7"/>
      <c r="X21" s="21" t="str">
        <f>IFERROR(VLOOKUP($E21&amp;W21,'[1]Measurement Conversion'!$B:$H,6,FALSE)*V21,IF(W21="g",V21,""))</f>
        <v/>
      </c>
      <c r="Y21" s="27" t="str">
        <f>IFERROR(INDEX('Item Price Summary'!$O:$O,MATCH($D21,'Item Price Summary'!$G:$G,0))*X21,"")</f>
        <v/>
      </c>
      <c r="Z21" s="100"/>
      <c r="AA21" s="100"/>
      <c r="AB21" s="100"/>
      <c r="AC21" s="100"/>
    </row>
    <row r="22" spans="1:29" x14ac:dyDescent="0.3">
      <c r="A22">
        <v>1</v>
      </c>
      <c r="B22" s="94"/>
      <c r="C22" s="94" t="s">
        <v>57</v>
      </c>
      <c r="D22" s="2" t="s">
        <v>0</v>
      </c>
      <c r="E22" s="2" t="s">
        <v>74</v>
      </c>
      <c r="F22" s="21">
        <v>150</v>
      </c>
      <c r="G22" s="7" t="s">
        <v>45</v>
      </c>
      <c r="H22" s="21">
        <f>IFERROR(VLOOKUP($E22&amp;G22,'[1]Measurement Conversion'!$B:$H,6,FALSE)*F22,IF(G22="g",F22,""))</f>
        <v>150</v>
      </c>
      <c r="I22" s="27">
        <f>IFERROR(INDEX('Item Price Summary'!$O:$O,MATCH($D22,'Item Price Summary'!$G:$G,0))*H22,"")</f>
        <v>0</v>
      </c>
      <c r="J22" s="101">
        <f>SUM(I22:I31)</f>
        <v>0.37972800000000001</v>
      </c>
      <c r="K22" s="100">
        <f>J22/$G$4</f>
        <v>5.8509707241910631E-2</v>
      </c>
      <c r="L22" s="101">
        <f>SUM(I22:I31)+$H$4</f>
        <v>0.70031923916666661</v>
      </c>
      <c r="M22" s="100">
        <f>L22/$G$4</f>
        <v>0.10790743284540318</v>
      </c>
      <c r="N22" s="21">
        <v>200</v>
      </c>
      <c r="O22" s="7" t="s">
        <v>45</v>
      </c>
      <c r="P22" s="21">
        <f>IFERROR(VLOOKUP($E22&amp;O22,'[1]Measurement Conversion'!$B:$H,6,FALSE)*N22,IF(O22="g",N22,""))</f>
        <v>200</v>
      </c>
      <c r="Q22" s="27">
        <f>IFERROR(INDEX('Item Price Summary'!$O:$O,MATCH($D22,'Item Price Summary'!$G:$G,0))*P22,"")</f>
        <v>0</v>
      </c>
      <c r="R22" s="99">
        <f>SUM(Q22:Q31)</f>
        <v>0.51195599999999997</v>
      </c>
      <c r="S22" s="100">
        <f>R22/$G$5</f>
        <v>6.8351935914552728E-2</v>
      </c>
      <c r="T22" s="99">
        <f>SUM(Q22:Q31)+$H$5</f>
        <v>0.91006377166666663</v>
      </c>
      <c r="U22" s="100">
        <f>T22/$G$5</f>
        <v>0.12150384134401424</v>
      </c>
      <c r="V22" s="21">
        <v>350</v>
      </c>
      <c r="W22" s="7" t="s">
        <v>45</v>
      </c>
      <c r="X22" s="21">
        <f>IFERROR(VLOOKUP($E22&amp;W22,'[1]Measurement Conversion'!$B:$H,6,FALSE)*V22,IF(W22="g",V22,""))</f>
        <v>350</v>
      </c>
      <c r="Y22" s="27">
        <f>IFERROR(INDEX('Item Price Summary'!$O:$O,MATCH($D22,'Item Price Summary'!$G:$G,0))*X22,"")</f>
        <v>0</v>
      </c>
      <c r="Z22" s="99">
        <f>SUM(Y22:Y31)</f>
        <v>0.69391199999999997</v>
      </c>
      <c r="AA22" s="100">
        <f>Z22/$G$6</f>
        <v>8.1732862190812716E-2</v>
      </c>
      <c r="AB22" s="99">
        <f>SUM(Y22:Y31)+$H$6</f>
        <v>1.0990286666666667</v>
      </c>
      <c r="AC22" s="100">
        <f>AB22/$G$6</f>
        <v>0.12944978405967805</v>
      </c>
    </row>
    <row r="23" spans="1:29" x14ac:dyDescent="0.3">
      <c r="A23">
        <f>A22+1</f>
        <v>2</v>
      </c>
      <c r="B23" s="94"/>
      <c r="C23" s="94"/>
      <c r="D23" s="2" t="s">
        <v>42</v>
      </c>
      <c r="E23" s="2" t="s">
        <v>38</v>
      </c>
      <c r="F23" s="21">
        <v>2</v>
      </c>
      <c r="G23" s="7" t="s">
        <v>37</v>
      </c>
      <c r="H23" s="21">
        <f>IFERROR(VLOOKUP($E23&amp;G23,'[1]Measurement Conversion'!$B:$H,6,FALSE)*F23,IF(G23="g",F23,""))</f>
        <v>20</v>
      </c>
      <c r="I23" s="27" t="str">
        <f>IFERROR(INDEX('Item Price Summary'!$O:$O,MATCH($D23,'Item Price Summary'!$G:$G,0))*H23,"")</f>
        <v/>
      </c>
      <c r="J23" s="101"/>
      <c r="K23" s="100"/>
      <c r="L23" s="101"/>
      <c r="M23" s="100"/>
      <c r="N23" s="21">
        <v>3</v>
      </c>
      <c r="O23" s="7" t="s">
        <v>37</v>
      </c>
      <c r="P23" s="21">
        <f>IFERROR(VLOOKUP($E23&amp;O23,'[1]Measurement Conversion'!$B:$H,6,FALSE)*N23,IF(O23="g",N23,""))</f>
        <v>30</v>
      </c>
      <c r="Q23" s="27" t="str">
        <f>IFERROR(INDEX('Item Price Summary'!$O:$O,MATCH($D23,'Item Price Summary'!$G:$G,0))*P23,"")</f>
        <v/>
      </c>
      <c r="R23" s="100"/>
      <c r="S23" s="100"/>
      <c r="T23" s="100"/>
      <c r="U23" s="100"/>
      <c r="V23" s="21">
        <v>4</v>
      </c>
      <c r="W23" s="7" t="s">
        <v>37</v>
      </c>
      <c r="X23" s="21">
        <f>IFERROR(VLOOKUP($E23&amp;W23,'[1]Measurement Conversion'!$B:$H,6,FALSE)*V23,IF(W23="g",V23,""))</f>
        <v>40</v>
      </c>
      <c r="Y23" s="27" t="str">
        <f>IFERROR(INDEX('Item Price Summary'!$O:$O,MATCH($D23,'Item Price Summary'!$G:$G,0))*X23,"")</f>
        <v/>
      </c>
      <c r="Z23" s="100"/>
      <c r="AA23" s="100"/>
      <c r="AB23" s="100"/>
      <c r="AC23" s="100"/>
    </row>
    <row r="24" spans="1:29" x14ac:dyDescent="0.3">
      <c r="A24">
        <f t="shared" ref="A24:A31" si="1">A23+1</f>
        <v>3</v>
      </c>
      <c r="B24" s="94"/>
      <c r="C24" s="94"/>
      <c r="D24" s="2" t="s">
        <v>53</v>
      </c>
      <c r="E24" s="2" t="s">
        <v>53</v>
      </c>
      <c r="F24" s="21">
        <v>4</v>
      </c>
      <c r="G24" s="7" t="s">
        <v>37</v>
      </c>
      <c r="H24" s="21">
        <f>IFERROR(VLOOKUP($E24&amp;G24,'[1]Measurement Conversion'!$B:$H,6,FALSE)*F24,IF(G24="g",F24,""))</f>
        <v>36</v>
      </c>
      <c r="I24" s="27">
        <f>IFERROR(INDEX('Item Price Summary'!$O:$O,MATCH($D24,'Item Price Summary'!$G:$G,0))*H24,"")</f>
        <v>0.33</v>
      </c>
      <c r="J24" s="101"/>
      <c r="K24" s="100"/>
      <c r="L24" s="101"/>
      <c r="M24" s="100"/>
      <c r="N24" s="21">
        <v>5</v>
      </c>
      <c r="O24" s="7" t="s">
        <v>37</v>
      </c>
      <c r="P24" s="21">
        <f>IFERROR(VLOOKUP($E24&amp;O24,'[1]Measurement Conversion'!$B:$H,6,FALSE)*N24,IF(O24="g",N24,""))</f>
        <v>45</v>
      </c>
      <c r="Q24" s="27">
        <f>IFERROR(INDEX('Item Price Summary'!$O:$O,MATCH($D24,'Item Price Summary'!$G:$G,0))*P24,"")</f>
        <v>0.41249999999999998</v>
      </c>
      <c r="R24" s="100"/>
      <c r="S24" s="100"/>
      <c r="T24" s="100"/>
      <c r="U24" s="100"/>
      <c r="V24" s="21">
        <v>6</v>
      </c>
      <c r="W24" s="7" t="s">
        <v>37</v>
      </c>
      <c r="X24" s="21">
        <f>IFERROR(VLOOKUP($E24&amp;W24,'[1]Measurement Conversion'!$B:$H,6,FALSE)*V24,IF(W24="g",V24,""))</f>
        <v>54</v>
      </c>
      <c r="Y24" s="27">
        <f>IFERROR(INDEX('Item Price Summary'!$O:$O,MATCH($D24,'Item Price Summary'!$G:$G,0))*X24,"")</f>
        <v>0.495</v>
      </c>
      <c r="Z24" s="100"/>
      <c r="AA24" s="100"/>
      <c r="AB24" s="100"/>
      <c r="AC24" s="100"/>
    </row>
    <row r="25" spans="1:29" x14ac:dyDescent="0.3">
      <c r="A25">
        <f t="shared" si="1"/>
        <v>4</v>
      </c>
      <c r="B25" s="94"/>
      <c r="C25" s="94"/>
      <c r="D25" s="2" t="s">
        <v>27</v>
      </c>
      <c r="E25" s="2" t="s">
        <v>27</v>
      </c>
      <c r="F25" s="21">
        <v>400</v>
      </c>
      <c r="G25" s="7" t="s">
        <v>26</v>
      </c>
      <c r="H25" s="21">
        <f>IFERROR(VLOOKUP($E25&amp;G25,'[1]Measurement Conversion'!$B:$H,6,FALSE)*F25,IF(G25="g",F25,""))</f>
        <v>202.88399999999999</v>
      </c>
      <c r="I25" s="27">
        <f>IFERROR(INDEX('Item Price Summary'!$O:$O,MATCH($D25,'Item Price Summary'!$G:$G,0))*H25,"")</f>
        <v>0</v>
      </c>
      <c r="J25" s="101"/>
      <c r="K25" s="100"/>
      <c r="L25" s="101"/>
      <c r="M25" s="100"/>
      <c r="N25" s="21">
        <v>500</v>
      </c>
      <c r="O25" s="7" t="s">
        <v>26</v>
      </c>
      <c r="P25" s="21">
        <f>IFERROR(VLOOKUP($E25&amp;O25,'[1]Measurement Conversion'!$B:$H,6,FALSE)*N25,IF(O25="g",N25,""))</f>
        <v>253.60499999999996</v>
      </c>
      <c r="Q25" s="27">
        <f>IFERROR(INDEX('Item Price Summary'!$O:$O,MATCH($D25,'Item Price Summary'!$G:$G,0))*P25,"")</f>
        <v>0</v>
      </c>
      <c r="R25" s="100"/>
      <c r="S25" s="100"/>
      <c r="T25" s="100"/>
      <c r="U25" s="100"/>
      <c r="V25" s="21">
        <v>700</v>
      </c>
      <c r="W25" s="7" t="s">
        <v>26</v>
      </c>
      <c r="X25" s="21">
        <f>IFERROR(VLOOKUP($E25&amp;W25,'[1]Measurement Conversion'!$B:$H,6,FALSE)*V25,IF(W25="g",V25,""))</f>
        <v>355.04699999999997</v>
      </c>
      <c r="Y25" s="27">
        <f>IFERROR(INDEX('Item Price Summary'!$O:$O,MATCH($D25,'Item Price Summary'!$G:$G,0))*X25,"")</f>
        <v>0</v>
      </c>
      <c r="Z25" s="100"/>
      <c r="AA25" s="100"/>
      <c r="AB25" s="100"/>
      <c r="AC25" s="100"/>
    </row>
    <row r="26" spans="1:29" x14ac:dyDescent="0.3">
      <c r="A26">
        <f t="shared" si="1"/>
        <v>5</v>
      </c>
      <c r="B26" s="94"/>
      <c r="C26" s="94"/>
      <c r="D26" s="2" t="s">
        <v>100</v>
      </c>
      <c r="E26" s="2" t="s">
        <v>73</v>
      </c>
      <c r="F26" s="21">
        <v>1</v>
      </c>
      <c r="G26" s="7" t="s">
        <v>37</v>
      </c>
      <c r="H26" s="21">
        <f>IFERROR(VLOOKUP($E26&amp;G26,'[1]Measurement Conversion'!$B:$H,6,FALSE)*F26,IF(G26="g",F26,""))</f>
        <v>16</v>
      </c>
      <c r="I26" s="27">
        <f>IFERROR(INDEX('Item Price Summary'!$O:$O,MATCH($D26,'Item Price Summary'!$G:$G,0))*H26,"")</f>
        <v>4.9727999999999994E-2</v>
      </c>
      <c r="J26" s="101"/>
      <c r="K26" s="100"/>
      <c r="L26" s="101"/>
      <c r="M26" s="100"/>
      <c r="N26" s="21">
        <v>2</v>
      </c>
      <c r="O26" s="7" t="s">
        <v>37</v>
      </c>
      <c r="P26" s="21">
        <f>IFERROR(VLOOKUP($E26&amp;O26,'[1]Measurement Conversion'!$B:$H,6,FALSE)*N26,IF(O26="g",N26,""))</f>
        <v>32</v>
      </c>
      <c r="Q26" s="27">
        <f>IFERROR(INDEX('Item Price Summary'!$O:$O,MATCH($D26,'Item Price Summary'!$G:$G,0))*P26,"")</f>
        <v>9.9455999999999989E-2</v>
      </c>
      <c r="R26" s="100"/>
      <c r="S26" s="100"/>
      <c r="T26" s="100"/>
      <c r="U26" s="100"/>
      <c r="V26" s="21">
        <v>4</v>
      </c>
      <c r="W26" s="7" t="s">
        <v>37</v>
      </c>
      <c r="X26" s="21">
        <f>IFERROR(VLOOKUP($E26&amp;W26,'[1]Measurement Conversion'!$B:$H,6,FALSE)*V26,IF(W26="g",V26,""))</f>
        <v>64</v>
      </c>
      <c r="Y26" s="27">
        <f>IFERROR(INDEX('Item Price Summary'!$O:$O,MATCH($D26,'Item Price Summary'!$G:$G,0))*X26,"")</f>
        <v>0.19891199999999998</v>
      </c>
      <c r="Z26" s="100"/>
      <c r="AA26" s="100"/>
      <c r="AB26" s="100"/>
      <c r="AC26" s="100"/>
    </row>
    <row r="27" spans="1:29" x14ac:dyDescent="0.3">
      <c r="A27">
        <f t="shared" si="1"/>
        <v>6</v>
      </c>
      <c r="B27" s="94"/>
      <c r="C27" s="94"/>
      <c r="D27" s="2" t="s">
        <v>151</v>
      </c>
      <c r="E27" s="2"/>
      <c r="F27" s="21"/>
      <c r="G27" s="7"/>
      <c r="H27" s="21" t="str">
        <f>IFERROR(VLOOKUP($E27&amp;G27,'[1]Measurement Conversion'!$B:$H,6,FALSE)*F27,IF(G27="g",F27,""))</f>
        <v/>
      </c>
      <c r="I27" s="27" t="str">
        <f>IFERROR(INDEX('Item Price Summary'!$O:$O,MATCH($D27,'Item Price Summary'!$G:$G,0))*H27,"")</f>
        <v/>
      </c>
      <c r="J27" s="101"/>
      <c r="K27" s="100"/>
      <c r="L27" s="101"/>
      <c r="M27" s="100"/>
      <c r="N27" s="21"/>
      <c r="O27" s="7"/>
      <c r="P27" s="21" t="str">
        <f>IFERROR(VLOOKUP($E27&amp;O27,'[1]Measurement Conversion'!$B:$H,6,FALSE)*N27,IF(O27="g",N27,""))</f>
        <v/>
      </c>
      <c r="Q27" s="27" t="str">
        <f>IFERROR(INDEX('Item Price Summary'!$O:$O,MATCH($D27,'Item Price Summary'!$G:$G,0))*P27,"")</f>
        <v/>
      </c>
      <c r="R27" s="100"/>
      <c r="S27" s="100"/>
      <c r="T27" s="100"/>
      <c r="U27" s="100"/>
      <c r="V27" s="21"/>
      <c r="W27" s="7"/>
      <c r="X27" s="21" t="str">
        <f>IFERROR(VLOOKUP($E27&amp;W27,'[1]Measurement Conversion'!$B:$H,6,FALSE)*V27,IF(W27="g",V27,""))</f>
        <v/>
      </c>
      <c r="Y27" s="27" t="str">
        <f>IFERROR(INDEX('Item Price Summary'!$O:$O,MATCH($D27,'Item Price Summary'!$G:$G,0))*X27,"")</f>
        <v/>
      </c>
      <c r="Z27" s="100"/>
      <c r="AA27" s="100"/>
      <c r="AB27" s="100"/>
      <c r="AC27" s="100"/>
    </row>
    <row r="28" spans="1:29" x14ac:dyDescent="0.3">
      <c r="A28">
        <f t="shared" si="1"/>
        <v>7</v>
      </c>
      <c r="B28" s="94"/>
      <c r="C28" s="94"/>
      <c r="D28" s="2" t="s">
        <v>151</v>
      </c>
      <c r="E28" s="2"/>
      <c r="F28" s="21"/>
      <c r="G28" s="7"/>
      <c r="H28" s="21" t="str">
        <f>IFERROR(VLOOKUP($E28&amp;G28,'[1]Measurement Conversion'!$B:$H,6,FALSE)*F28,IF(G28="g",F28,""))</f>
        <v/>
      </c>
      <c r="I28" s="27" t="str">
        <f>IFERROR(INDEX('Item Price Summary'!$O:$O,MATCH($D28,'Item Price Summary'!$G:$G,0))*H28,"")</f>
        <v/>
      </c>
      <c r="J28" s="101"/>
      <c r="K28" s="100"/>
      <c r="L28" s="101"/>
      <c r="M28" s="100"/>
      <c r="N28" s="21"/>
      <c r="O28" s="7"/>
      <c r="P28" s="21" t="str">
        <f>IFERROR(VLOOKUP($E28&amp;O28,'[1]Measurement Conversion'!$B:$H,6,FALSE)*N28,IF(O28="g",N28,""))</f>
        <v/>
      </c>
      <c r="Q28" s="27" t="str">
        <f>IFERROR(INDEX('Item Price Summary'!$O:$O,MATCH($D28,'Item Price Summary'!$G:$G,0))*P28,"")</f>
        <v/>
      </c>
      <c r="R28" s="100"/>
      <c r="S28" s="100"/>
      <c r="T28" s="100"/>
      <c r="U28" s="100"/>
      <c r="V28" s="21"/>
      <c r="W28" s="7"/>
      <c r="X28" s="21" t="str">
        <f>IFERROR(VLOOKUP($E28&amp;W28,'[1]Measurement Conversion'!$B:$H,6,FALSE)*V28,IF(W28="g",V28,""))</f>
        <v/>
      </c>
      <c r="Y28" s="27" t="str">
        <f>IFERROR(INDEX('Item Price Summary'!$O:$O,MATCH($D28,'Item Price Summary'!$G:$G,0))*X28,"")</f>
        <v/>
      </c>
      <c r="Z28" s="100"/>
      <c r="AA28" s="100"/>
      <c r="AB28" s="100"/>
      <c r="AC28" s="100"/>
    </row>
    <row r="29" spans="1:29" x14ac:dyDescent="0.3">
      <c r="A29">
        <f t="shared" si="1"/>
        <v>8</v>
      </c>
      <c r="B29" s="94"/>
      <c r="C29" s="94"/>
      <c r="D29" s="2" t="s">
        <v>151</v>
      </c>
      <c r="E29" s="2"/>
      <c r="F29" s="21"/>
      <c r="G29" s="7"/>
      <c r="H29" s="21" t="str">
        <f>IFERROR(VLOOKUP($E29&amp;G29,'[1]Measurement Conversion'!$B:$H,6,FALSE)*F29,IF(G29="g",F29,""))</f>
        <v/>
      </c>
      <c r="I29" s="27" t="str">
        <f>IFERROR(INDEX('Item Price Summary'!$O:$O,MATCH($D29,'Item Price Summary'!$G:$G,0))*H29,"")</f>
        <v/>
      </c>
      <c r="J29" s="101"/>
      <c r="K29" s="100"/>
      <c r="L29" s="101"/>
      <c r="M29" s="100"/>
      <c r="N29" s="21"/>
      <c r="O29" s="7"/>
      <c r="P29" s="21" t="str">
        <f>IFERROR(VLOOKUP($E29&amp;O29,'[1]Measurement Conversion'!$B:$H,6,FALSE)*N29,IF(O29="g",N29,""))</f>
        <v/>
      </c>
      <c r="Q29" s="27" t="str">
        <f>IFERROR(INDEX('Item Price Summary'!$O:$O,MATCH($D29,'Item Price Summary'!$G:$G,0))*P29,"")</f>
        <v/>
      </c>
      <c r="R29" s="100"/>
      <c r="S29" s="100"/>
      <c r="T29" s="100"/>
      <c r="U29" s="100"/>
      <c r="V29" s="21"/>
      <c r="W29" s="7"/>
      <c r="X29" s="21" t="str">
        <f>IFERROR(VLOOKUP($E29&amp;W29,'[1]Measurement Conversion'!$B:$H,6,FALSE)*V29,IF(W29="g",V29,""))</f>
        <v/>
      </c>
      <c r="Y29" s="27" t="str">
        <f>IFERROR(INDEX('Item Price Summary'!$O:$O,MATCH($D29,'Item Price Summary'!$G:$G,0))*X29,"")</f>
        <v/>
      </c>
      <c r="Z29" s="100"/>
      <c r="AA29" s="100"/>
      <c r="AB29" s="100"/>
      <c r="AC29" s="100"/>
    </row>
    <row r="30" spans="1:29" x14ac:dyDescent="0.3">
      <c r="A30">
        <f t="shared" si="1"/>
        <v>9</v>
      </c>
      <c r="B30" s="94"/>
      <c r="C30" s="94"/>
      <c r="D30" s="2" t="s">
        <v>151</v>
      </c>
      <c r="E30" s="2"/>
      <c r="F30" s="21"/>
      <c r="G30" s="7"/>
      <c r="H30" s="21" t="str">
        <f>IFERROR(VLOOKUP($E30&amp;G30,'[1]Measurement Conversion'!$B:$H,6,FALSE)*F30,IF(G30="g",F30,""))</f>
        <v/>
      </c>
      <c r="I30" s="27" t="str">
        <f>IFERROR(INDEX('Item Price Summary'!$O:$O,MATCH($D30,'Item Price Summary'!$G:$G,0))*H30,"")</f>
        <v/>
      </c>
      <c r="J30" s="101"/>
      <c r="K30" s="100"/>
      <c r="L30" s="101"/>
      <c r="M30" s="100"/>
      <c r="N30" s="21"/>
      <c r="O30" s="7"/>
      <c r="P30" s="21" t="str">
        <f>IFERROR(VLOOKUP($E30&amp;O30,'[1]Measurement Conversion'!$B:$H,6,FALSE)*N30,IF(O30="g",N30,""))</f>
        <v/>
      </c>
      <c r="Q30" s="27" t="str">
        <f>IFERROR(INDEX('Item Price Summary'!$O:$O,MATCH($D30,'Item Price Summary'!$G:$G,0))*P30,"")</f>
        <v/>
      </c>
      <c r="R30" s="100"/>
      <c r="S30" s="100"/>
      <c r="T30" s="100"/>
      <c r="U30" s="100"/>
      <c r="V30" s="21"/>
      <c r="W30" s="7"/>
      <c r="X30" s="21" t="str">
        <f>IFERROR(VLOOKUP($E30&amp;W30,'[1]Measurement Conversion'!$B:$H,6,FALSE)*V30,IF(W30="g",V30,""))</f>
        <v/>
      </c>
      <c r="Y30" s="27" t="str">
        <f>IFERROR(INDEX('Item Price Summary'!$O:$O,MATCH($D30,'Item Price Summary'!$G:$G,0))*X30,"")</f>
        <v/>
      </c>
      <c r="Z30" s="100"/>
      <c r="AA30" s="100"/>
      <c r="AB30" s="100"/>
      <c r="AC30" s="100"/>
    </row>
    <row r="31" spans="1:29" x14ac:dyDescent="0.3">
      <c r="A31">
        <f t="shared" si="1"/>
        <v>10</v>
      </c>
      <c r="B31" s="94"/>
      <c r="C31" s="94"/>
      <c r="D31" s="2" t="s">
        <v>92</v>
      </c>
      <c r="E31" s="2"/>
      <c r="F31" s="21"/>
      <c r="G31" s="7"/>
      <c r="H31" s="21" t="str">
        <f>IFERROR(VLOOKUP($E31&amp;G31,'[1]Measurement Conversion'!$B:$H,6,FALSE)*F31,IF(G31="g",F31,""))</f>
        <v/>
      </c>
      <c r="I31" s="27" t="str">
        <f>IFERROR(INDEX('Item Price Summary'!$O:$O,MATCH($D31,'Item Price Summary'!$G:$G,0))*H31,"")</f>
        <v/>
      </c>
      <c r="J31" s="101"/>
      <c r="K31" s="100"/>
      <c r="L31" s="101"/>
      <c r="M31" s="100"/>
      <c r="N31" s="21"/>
      <c r="O31" s="7"/>
      <c r="P31" s="21" t="str">
        <f>IFERROR(VLOOKUP($E31&amp;O31,'[1]Measurement Conversion'!$B:$H,6,FALSE)*N31,IF(O31="g",N31,""))</f>
        <v/>
      </c>
      <c r="Q31" s="27" t="str">
        <f>IFERROR(INDEX('Item Price Summary'!$O:$O,MATCH($D31,'Item Price Summary'!$G:$G,0))*P31,"")</f>
        <v/>
      </c>
      <c r="R31" s="100"/>
      <c r="S31" s="100"/>
      <c r="T31" s="100"/>
      <c r="U31" s="100"/>
      <c r="V31" s="21"/>
      <c r="W31" s="7"/>
      <c r="X31" s="21" t="str">
        <f>IFERROR(VLOOKUP($E31&amp;W31,'[1]Measurement Conversion'!$B:$H,6,FALSE)*V31,IF(W31="g",V31,""))</f>
        <v/>
      </c>
      <c r="Y31" s="27" t="str">
        <f>IFERROR(INDEX('Item Price Summary'!$O:$O,MATCH($D31,'Item Price Summary'!$G:$G,0))*X31,"")</f>
        <v/>
      </c>
      <c r="Z31" s="100"/>
      <c r="AA31" s="100"/>
      <c r="AB31" s="100"/>
      <c r="AC31" s="100"/>
    </row>
    <row r="32" spans="1:29" x14ac:dyDescent="0.3">
      <c r="A32">
        <v>1</v>
      </c>
      <c r="B32" s="94"/>
      <c r="C32" s="94" t="s">
        <v>58</v>
      </c>
      <c r="D32" s="2" t="s">
        <v>0</v>
      </c>
      <c r="E32" s="2" t="s">
        <v>74</v>
      </c>
      <c r="F32" s="21">
        <v>150</v>
      </c>
      <c r="G32" s="7" t="s">
        <v>45</v>
      </c>
      <c r="H32" s="21">
        <f>IFERROR(VLOOKUP($E32&amp;G32,'[1]Measurement Conversion'!$B:$H,6,FALSE)*F32,IF(G32="g",F32,""))</f>
        <v>150</v>
      </c>
      <c r="I32" s="27">
        <f>IFERROR(INDEX('Item Price Summary'!$O:$O,MATCH($D32,'Item Price Summary'!$G:$G,0))*H32,"")</f>
        <v>0</v>
      </c>
      <c r="J32" s="101">
        <f>SUM(I32:I41)</f>
        <v>0.85615200000000002</v>
      </c>
      <c r="K32" s="100">
        <f>J32/$G$4</f>
        <v>0.1319186440677966</v>
      </c>
      <c r="L32" s="101">
        <f>SUM(I32:I41)+$H$4</f>
        <v>1.1767432391666666</v>
      </c>
      <c r="M32" s="100">
        <f>L32/$G$4</f>
        <v>0.18131636967128914</v>
      </c>
      <c r="N32" s="21">
        <v>200</v>
      </c>
      <c r="O32" s="7" t="s">
        <v>45</v>
      </c>
      <c r="P32" s="21">
        <f>IFERROR(VLOOKUP($E32&amp;O32,'[1]Measurement Conversion'!$B:$H,6,FALSE)*N32,IF(O32="g",N32,""))</f>
        <v>200</v>
      </c>
      <c r="Q32" s="27">
        <f>IFERROR(INDEX('Item Price Summary'!$O:$O,MATCH($D32,'Item Price Summary'!$G:$G,0))*P32,"")</f>
        <v>0</v>
      </c>
      <c r="R32" s="99">
        <f>SUM(Q32:Q41)</f>
        <v>1.143046</v>
      </c>
      <c r="S32" s="100">
        <f>R32/$G$5</f>
        <v>0.15260961281708946</v>
      </c>
      <c r="T32" s="99">
        <f>SUM(Q32:Q41)+$H$5</f>
        <v>1.5411537716666666</v>
      </c>
      <c r="U32" s="100">
        <f>T32/$G$5</f>
        <v>0.20576151824655095</v>
      </c>
      <c r="V32" s="21">
        <v>350</v>
      </c>
      <c r="W32" s="7" t="s">
        <v>45</v>
      </c>
      <c r="X32" s="21">
        <f>IFERROR(VLOOKUP($E32&amp;W32,'[1]Measurement Conversion'!$B:$H,6,FALSE)*V32,IF(W32="g",V32,""))</f>
        <v>350</v>
      </c>
      <c r="Y32" s="27">
        <f>IFERROR(INDEX('Item Price Summary'!$O:$O,MATCH($D32,'Item Price Summary'!$G:$G,0))*X32,"")</f>
        <v>0</v>
      </c>
      <c r="Z32" s="99">
        <f>SUM(Y32:Y41)</f>
        <v>1.5880840000000001</v>
      </c>
      <c r="AA32" s="100">
        <f>Z32/$G$6</f>
        <v>0.18705347467608952</v>
      </c>
      <c r="AB32" s="99">
        <f>SUM(Y32:Y41)+$H$6</f>
        <v>1.9932006666666666</v>
      </c>
      <c r="AC32" s="100">
        <f>AB32/$G$6</f>
        <v>0.23477039654495485</v>
      </c>
    </row>
    <row r="33" spans="1:29" x14ac:dyDescent="0.3">
      <c r="A33">
        <f>A32+1</f>
        <v>2</v>
      </c>
      <c r="B33" s="94"/>
      <c r="C33" s="94"/>
      <c r="D33" s="2" t="s">
        <v>227</v>
      </c>
      <c r="E33" s="2" t="s">
        <v>228</v>
      </c>
      <c r="F33" s="21">
        <v>4</v>
      </c>
      <c r="G33" s="7" t="s">
        <v>37</v>
      </c>
      <c r="H33" s="21">
        <f>IFERROR(VLOOKUP($E33&amp;G33,'[1]Measurement Conversion'!$B:$H,6,FALSE)*F33,IF(G33="g",F33,""))</f>
        <v>100</v>
      </c>
      <c r="I33" s="27">
        <f>IFERROR(INDEX('Item Price Summary'!$O:$O,MATCH($D33,'Item Price Summary'!$G:$G,0))*H33,"")</f>
        <v>0.51500000000000001</v>
      </c>
      <c r="J33" s="101"/>
      <c r="K33" s="100"/>
      <c r="L33" s="101"/>
      <c r="M33" s="100"/>
      <c r="N33" s="21">
        <v>5</v>
      </c>
      <c r="O33" s="7" t="s">
        <v>37</v>
      </c>
      <c r="P33" s="21">
        <f>IFERROR(VLOOKUP($E33&amp;O33,'[1]Measurement Conversion'!$B:$H,6,FALSE)*N33,IF(O33="g",N33,""))</f>
        <v>125</v>
      </c>
      <c r="Q33" s="27">
        <f>IFERROR(INDEX('Item Price Summary'!$O:$O,MATCH($D33,'Item Price Summary'!$G:$G,0))*P33,"")</f>
        <v>0.64375000000000004</v>
      </c>
      <c r="R33" s="100"/>
      <c r="S33" s="100"/>
      <c r="T33" s="100"/>
      <c r="U33" s="100"/>
      <c r="V33" s="21">
        <v>6</v>
      </c>
      <c r="W33" s="7" t="s">
        <v>37</v>
      </c>
      <c r="X33" s="21">
        <f>IFERROR(VLOOKUP($E33&amp;W33,'[1]Measurement Conversion'!$B:$H,6,FALSE)*V33,IF(W33="g",V33,""))</f>
        <v>150</v>
      </c>
      <c r="Y33" s="27">
        <f>IFERROR(INDEX('Item Price Summary'!$O:$O,MATCH($D33,'Item Price Summary'!$G:$G,0))*X33,"")</f>
        <v>0.77249999999999996</v>
      </c>
      <c r="Z33" s="100"/>
      <c r="AA33" s="100"/>
      <c r="AB33" s="100"/>
      <c r="AC33" s="100"/>
    </row>
    <row r="34" spans="1:29" x14ac:dyDescent="0.3">
      <c r="A34">
        <f t="shared" ref="A34:A41" si="2">A33+1</f>
        <v>3</v>
      </c>
      <c r="B34" s="94"/>
      <c r="C34" s="94"/>
      <c r="D34" s="2" t="s">
        <v>27</v>
      </c>
      <c r="E34" s="2" t="s">
        <v>27</v>
      </c>
      <c r="F34" s="21">
        <v>400</v>
      </c>
      <c r="G34" s="7" t="s">
        <v>26</v>
      </c>
      <c r="H34" s="21">
        <f>IFERROR(VLOOKUP($E34&amp;G34,'[1]Measurement Conversion'!$B:$H,6,FALSE)*F34,IF(G34="g",F34,""))</f>
        <v>202.88399999999999</v>
      </c>
      <c r="I34" s="27">
        <f>IFERROR(INDEX('Item Price Summary'!$O:$O,MATCH($D34,'Item Price Summary'!$G:$G,0))*H34,"")</f>
        <v>0</v>
      </c>
      <c r="J34" s="101"/>
      <c r="K34" s="100"/>
      <c r="L34" s="101"/>
      <c r="M34" s="100"/>
      <c r="N34" s="21">
        <v>500</v>
      </c>
      <c r="O34" s="7" t="s">
        <v>26</v>
      </c>
      <c r="P34" s="21">
        <f>IFERROR(VLOOKUP($E34&amp;O34,'[1]Measurement Conversion'!$B:$H,6,FALSE)*N34,IF(O34="g",N34,""))</f>
        <v>253.60499999999996</v>
      </c>
      <c r="Q34" s="27">
        <f>IFERROR(INDEX('Item Price Summary'!$O:$O,MATCH($D34,'Item Price Summary'!$G:$G,0))*P34,"")</f>
        <v>0</v>
      </c>
      <c r="R34" s="100"/>
      <c r="S34" s="100"/>
      <c r="T34" s="100"/>
      <c r="U34" s="100"/>
      <c r="V34" s="21">
        <v>700</v>
      </c>
      <c r="W34" s="7" t="s">
        <v>26</v>
      </c>
      <c r="X34" s="21">
        <f>IFERROR(VLOOKUP($E34&amp;W34,'[1]Measurement Conversion'!$B:$H,6,FALSE)*V34,IF(W34="g",V34,""))</f>
        <v>355.04699999999997</v>
      </c>
      <c r="Y34" s="27">
        <f>IFERROR(INDEX('Item Price Summary'!$O:$O,MATCH($D34,'Item Price Summary'!$G:$G,0))*X34,"")</f>
        <v>0</v>
      </c>
      <c r="Z34" s="100"/>
      <c r="AA34" s="100"/>
      <c r="AB34" s="100"/>
      <c r="AC34" s="100"/>
    </row>
    <row r="35" spans="1:29" x14ac:dyDescent="0.3">
      <c r="A35">
        <f t="shared" si="2"/>
        <v>4</v>
      </c>
      <c r="B35" s="94"/>
      <c r="C35" s="94"/>
      <c r="D35" s="2" t="s">
        <v>95</v>
      </c>
      <c r="E35" s="2" t="s">
        <v>95</v>
      </c>
      <c r="F35" s="21">
        <v>2</v>
      </c>
      <c r="G35" s="7" t="s">
        <v>121</v>
      </c>
      <c r="H35" s="21">
        <f>IFERROR(VLOOKUP($E35&amp;G35,'[1]Measurement Conversion'!$B:$H,6,FALSE)*F35,IF(G35="g",F35,""))</f>
        <v>56</v>
      </c>
      <c r="I35" s="27">
        <f>IFERROR(INDEX('Item Price Summary'!$O:$O,MATCH($D35,'Item Price Summary'!$G:$G,0))*H35,"")</f>
        <v>0.29142400000000002</v>
      </c>
      <c r="J35" s="101"/>
      <c r="K35" s="100"/>
      <c r="L35" s="101"/>
      <c r="M35" s="100"/>
      <c r="N35" s="21">
        <v>3</v>
      </c>
      <c r="O35" s="7" t="s">
        <v>121</v>
      </c>
      <c r="P35" s="21">
        <f>IFERROR(VLOOKUP($E35&amp;O35,'[1]Measurement Conversion'!$B:$H,6,FALSE)*N35,IF(O35="g",N35,""))</f>
        <v>84</v>
      </c>
      <c r="Q35" s="27">
        <f>IFERROR(INDEX('Item Price Summary'!$O:$O,MATCH($D35,'Item Price Summary'!$G:$G,0))*P35,"")</f>
        <v>0.43713600000000002</v>
      </c>
      <c r="R35" s="100"/>
      <c r="S35" s="100"/>
      <c r="T35" s="100"/>
      <c r="U35" s="100"/>
      <c r="V35" s="21">
        <v>5</v>
      </c>
      <c r="W35" s="7" t="s">
        <v>121</v>
      </c>
      <c r="X35" s="21">
        <f>IFERROR(VLOOKUP($E35&amp;W35,'[1]Measurement Conversion'!$B:$H,6,FALSE)*V35,IF(W35="g",V35,""))</f>
        <v>140</v>
      </c>
      <c r="Y35" s="27">
        <f>IFERROR(INDEX('Item Price Summary'!$O:$O,MATCH($D35,'Item Price Summary'!$G:$G,0))*X35,"")</f>
        <v>0.7285600000000001</v>
      </c>
      <c r="Z35" s="100"/>
      <c r="AA35" s="100"/>
      <c r="AB35" s="100"/>
      <c r="AC35" s="100"/>
    </row>
    <row r="36" spans="1:29" x14ac:dyDescent="0.3">
      <c r="A36">
        <f t="shared" si="2"/>
        <v>5</v>
      </c>
      <c r="B36" s="94"/>
      <c r="C36" s="94"/>
      <c r="D36" s="2" t="s">
        <v>100</v>
      </c>
      <c r="E36" s="2" t="s">
        <v>73</v>
      </c>
      <c r="F36" s="21">
        <v>1</v>
      </c>
      <c r="G36" s="7" t="s">
        <v>37</v>
      </c>
      <c r="H36" s="21">
        <f>IFERROR(VLOOKUP($E36&amp;G36,'[1]Measurement Conversion'!$B:$H,6,FALSE)*F36,IF(G36="g",F36,""))</f>
        <v>16</v>
      </c>
      <c r="I36" s="27">
        <f>IFERROR(INDEX('Item Price Summary'!$O:$O,MATCH($D36,'Item Price Summary'!$G:$G,0))*H36,"")</f>
        <v>4.9727999999999994E-2</v>
      </c>
      <c r="J36" s="101"/>
      <c r="K36" s="100"/>
      <c r="L36" s="101"/>
      <c r="M36" s="100"/>
      <c r="N36" s="21">
        <v>1.25</v>
      </c>
      <c r="O36" s="7" t="s">
        <v>37</v>
      </c>
      <c r="P36" s="21">
        <f>IFERROR(VLOOKUP($E36&amp;O36,'[1]Measurement Conversion'!$B:$H,6,FALSE)*N36,IF(O36="g",N36,""))</f>
        <v>20</v>
      </c>
      <c r="Q36" s="27">
        <f>IFERROR(INDEX('Item Price Summary'!$O:$O,MATCH($D36,'Item Price Summary'!$G:$G,0))*P36,"")</f>
        <v>6.2159999999999993E-2</v>
      </c>
      <c r="R36" s="100"/>
      <c r="S36" s="100"/>
      <c r="T36" s="100"/>
      <c r="U36" s="100"/>
      <c r="V36" s="21">
        <v>1.75</v>
      </c>
      <c r="W36" s="7" t="s">
        <v>37</v>
      </c>
      <c r="X36" s="21">
        <f>IFERROR(VLOOKUP($E36&amp;W36,'[1]Measurement Conversion'!$B:$H,6,FALSE)*V36,IF(W36="g",V36,""))</f>
        <v>28</v>
      </c>
      <c r="Y36" s="27">
        <f>IFERROR(INDEX('Item Price Summary'!$O:$O,MATCH($D36,'Item Price Summary'!$G:$G,0))*X36,"")</f>
        <v>8.702399999999999E-2</v>
      </c>
      <c r="Z36" s="100"/>
      <c r="AA36" s="100"/>
      <c r="AB36" s="100"/>
      <c r="AC36" s="100"/>
    </row>
    <row r="37" spans="1:29" x14ac:dyDescent="0.3">
      <c r="A37">
        <f t="shared" si="2"/>
        <v>6</v>
      </c>
      <c r="B37" s="94"/>
      <c r="C37" s="94"/>
      <c r="D37" s="2" t="s">
        <v>151</v>
      </c>
      <c r="E37" s="2"/>
      <c r="F37" s="21"/>
      <c r="G37" s="7"/>
      <c r="H37" s="21" t="str">
        <f>IFERROR(VLOOKUP($E37&amp;G37,'[1]Measurement Conversion'!$B:$H,6,FALSE)*F37,IF(G37="g",F37,""))</f>
        <v/>
      </c>
      <c r="I37" s="27" t="str">
        <f>IFERROR(INDEX('Item Price Summary'!$O:$O,MATCH($D37,'Item Price Summary'!$G:$G,0))*H37,"")</f>
        <v/>
      </c>
      <c r="J37" s="101"/>
      <c r="K37" s="100"/>
      <c r="L37" s="101"/>
      <c r="M37" s="100"/>
      <c r="N37" s="21"/>
      <c r="O37" s="7"/>
      <c r="P37" s="21" t="str">
        <f>IFERROR(VLOOKUP($E37&amp;O37,'[1]Measurement Conversion'!$B:$H,6,FALSE)*N37,IF(O37="g",N37,""))</f>
        <v/>
      </c>
      <c r="Q37" s="27" t="str">
        <f>IFERROR(INDEX('Item Price Summary'!$O:$O,MATCH($D37,'Item Price Summary'!$G:$G,0))*P37,"")</f>
        <v/>
      </c>
      <c r="R37" s="100"/>
      <c r="S37" s="100"/>
      <c r="T37" s="100"/>
      <c r="U37" s="100"/>
      <c r="V37" s="21"/>
      <c r="W37" s="7"/>
      <c r="X37" s="21" t="str">
        <f>IFERROR(VLOOKUP($E37&amp;W37,'[1]Measurement Conversion'!$B:$H,6,FALSE)*V37,IF(W37="g",V37,""))</f>
        <v/>
      </c>
      <c r="Y37" s="27" t="str">
        <f>IFERROR(INDEX('Item Price Summary'!$O:$O,MATCH($D37,'Item Price Summary'!$G:$G,0))*X37,"")</f>
        <v/>
      </c>
      <c r="Z37" s="100"/>
      <c r="AA37" s="100"/>
      <c r="AB37" s="100"/>
      <c r="AC37" s="100"/>
    </row>
    <row r="38" spans="1:29" x14ac:dyDescent="0.3">
      <c r="A38">
        <f t="shared" si="2"/>
        <v>7</v>
      </c>
      <c r="B38" s="94"/>
      <c r="C38" s="94"/>
      <c r="D38" s="2" t="s">
        <v>151</v>
      </c>
      <c r="E38" s="2"/>
      <c r="F38" s="21"/>
      <c r="G38" s="7"/>
      <c r="H38" s="21" t="str">
        <f>IFERROR(VLOOKUP($E38&amp;G38,'[1]Measurement Conversion'!$B:$H,6,FALSE)*F38,IF(G38="g",F38,""))</f>
        <v/>
      </c>
      <c r="I38" s="27" t="str">
        <f>IFERROR(INDEX('Item Price Summary'!$O:$O,MATCH($D38,'Item Price Summary'!$G:$G,0))*H38,"")</f>
        <v/>
      </c>
      <c r="J38" s="101"/>
      <c r="K38" s="100"/>
      <c r="L38" s="101"/>
      <c r="M38" s="100"/>
      <c r="N38" s="21"/>
      <c r="O38" s="7"/>
      <c r="P38" s="21" t="str">
        <f>IFERROR(VLOOKUP($E38&amp;O38,'[1]Measurement Conversion'!$B:$H,6,FALSE)*N38,IF(O38="g",N38,""))</f>
        <v/>
      </c>
      <c r="Q38" s="27" t="str">
        <f>IFERROR(INDEX('Item Price Summary'!$O:$O,MATCH($D38,'Item Price Summary'!$G:$G,0))*P38,"")</f>
        <v/>
      </c>
      <c r="R38" s="100"/>
      <c r="S38" s="100"/>
      <c r="T38" s="100"/>
      <c r="U38" s="100"/>
      <c r="V38" s="21"/>
      <c r="W38" s="7"/>
      <c r="X38" s="21" t="str">
        <f>IFERROR(VLOOKUP($E38&amp;W38,'[1]Measurement Conversion'!$B:$H,6,FALSE)*V38,IF(W38="g",V38,""))</f>
        <v/>
      </c>
      <c r="Y38" s="27" t="str">
        <f>IFERROR(INDEX('Item Price Summary'!$O:$O,MATCH($D38,'Item Price Summary'!$G:$G,0))*X38,"")</f>
        <v/>
      </c>
      <c r="Z38" s="100"/>
      <c r="AA38" s="100"/>
      <c r="AB38" s="100"/>
      <c r="AC38" s="100"/>
    </row>
    <row r="39" spans="1:29" x14ac:dyDescent="0.3">
      <c r="A39">
        <f t="shared" si="2"/>
        <v>8</v>
      </c>
      <c r="B39" s="94"/>
      <c r="C39" s="94"/>
      <c r="D39" s="2" t="s">
        <v>151</v>
      </c>
      <c r="E39" s="2"/>
      <c r="F39" s="21"/>
      <c r="G39" s="7"/>
      <c r="H39" s="21" t="str">
        <f>IFERROR(VLOOKUP($E39&amp;G39,'[1]Measurement Conversion'!$B:$H,6,FALSE)*F39,IF(G39="g",F39,""))</f>
        <v/>
      </c>
      <c r="I39" s="27" t="str">
        <f>IFERROR(INDEX('Item Price Summary'!$O:$O,MATCH($D39,'Item Price Summary'!$G:$G,0))*H39,"")</f>
        <v/>
      </c>
      <c r="J39" s="101"/>
      <c r="K39" s="100"/>
      <c r="L39" s="101"/>
      <c r="M39" s="100"/>
      <c r="N39" s="21"/>
      <c r="O39" s="7"/>
      <c r="P39" s="21" t="str">
        <f>IFERROR(VLOOKUP($E39&amp;O39,'[1]Measurement Conversion'!$B:$H,6,FALSE)*N39,IF(O39="g",N39,""))</f>
        <v/>
      </c>
      <c r="Q39" s="27" t="str">
        <f>IFERROR(INDEX('Item Price Summary'!$O:$O,MATCH($D39,'Item Price Summary'!$G:$G,0))*P39,"")</f>
        <v/>
      </c>
      <c r="R39" s="100"/>
      <c r="S39" s="100"/>
      <c r="T39" s="100"/>
      <c r="U39" s="100"/>
      <c r="V39" s="21"/>
      <c r="W39" s="7"/>
      <c r="X39" s="21" t="str">
        <f>IFERROR(VLOOKUP($E39&amp;W39,'[1]Measurement Conversion'!$B:$H,6,FALSE)*V39,IF(W39="g",V39,""))</f>
        <v/>
      </c>
      <c r="Y39" s="27" t="str">
        <f>IFERROR(INDEX('Item Price Summary'!$O:$O,MATCH($D39,'Item Price Summary'!$G:$G,0))*X39,"")</f>
        <v/>
      </c>
      <c r="Z39" s="100"/>
      <c r="AA39" s="100"/>
      <c r="AB39" s="100"/>
      <c r="AC39" s="100"/>
    </row>
    <row r="40" spans="1:29" x14ac:dyDescent="0.3">
      <c r="A40">
        <f t="shared" si="2"/>
        <v>9</v>
      </c>
      <c r="B40" s="94"/>
      <c r="C40" s="94"/>
      <c r="D40" s="2" t="s">
        <v>151</v>
      </c>
      <c r="E40" s="2"/>
      <c r="F40" s="21"/>
      <c r="G40" s="7"/>
      <c r="H40" s="21" t="str">
        <f>IFERROR(VLOOKUP($E40&amp;G40,'[1]Measurement Conversion'!$B:$H,6,FALSE)*F40,IF(G40="g",F40,""))</f>
        <v/>
      </c>
      <c r="I40" s="27" t="str">
        <f>IFERROR(INDEX('Item Price Summary'!$O:$O,MATCH($D40,'Item Price Summary'!$G:$G,0))*H40,"")</f>
        <v/>
      </c>
      <c r="J40" s="101"/>
      <c r="K40" s="100"/>
      <c r="L40" s="101"/>
      <c r="M40" s="100"/>
      <c r="N40" s="21"/>
      <c r="O40" s="7"/>
      <c r="P40" s="21" t="str">
        <f>IFERROR(VLOOKUP($E40&amp;O40,'[1]Measurement Conversion'!$B:$H,6,FALSE)*N40,IF(O40="g",N40,""))</f>
        <v/>
      </c>
      <c r="Q40" s="27" t="str">
        <f>IFERROR(INDEX('Item Price Summary'!$O:$O,MATCH($D40,'Item Price Summary'!$G:$G,0))*P40,"")</f>
        <v/>
      </c>
      <c r="R40" s="100"/>
      <c r="S40" s="100"/>
      <c r="T40" s="100"/>
      <c r="U40" s="100"/>
      <c r="V40" s="21"/>
      <c r="W40" s="7"/>
      <c r="X40" s="21" t="str">
        <f>IFERROR(VLOOKUP($E40&amp;W40,'[1]Measurement Conversion'!$B:$H,6,FALSE)*V40,IF(W40="g",V40,""))</f>
        <v/>
      </c>
      <c r="Y40" s="27" t="str">
        <f>IFERROR(INDEX('Item Price Summary'!$O:$O,MATCH($D40,'Item Price Summary'!$G:$G,0))*X40,"")</f>
        <v/>
      </c>
      <c r="Z40" s="100"/>
      <c r="AA40" s="100"/>
      <c r="AB40" s="100"/>
      <c r="AC40" s="100"/>
    </row>
    <row r="41" spans="1:29" x14ac:dyDescent="0.3">
      <c r="A41">
        <f t="shared" si="2"/>
        <v>10</v>
      </c>
      <c r="B41" s="94"/>
      <c r="C41" s="94"/>
      <c r="D41" s="2" t="s">
        <v>92</v>
      </c>
      <c r="E41" s="2"/>
      <c r="F41" s="21"/>
      <c r="G41" s="7"/>
      <c r="H41" s="21" t="str">
        <f>IFERROR(VLOOKUP($E41&amp;G41,'[1]Measurement Conversion'!$B:$H,6,FALSE)*F41,IF(G41="g",F41,""))</f>
        <v/>
      </c>
      <c r="I41" s="27" t="str">
        <f>IFERROR(INDEX('Item Price Summary'!$O:$O,MATCH($D41,'Item Price Summary'!$G:$G,0))*H41,"")</f>
        <v/>
      </c>
      <c r="J41" s="101"/>
      <c r="K41" s="100"/>
      <c r="L41" s="101"/>
      <c r="M41" s="100"/>
      <c r="N41" s="21"/>
      <c r="O41" s="7"/>
      <c r="P41" s="21" t="str">
        <f>IFERROR(VLOOKUP($E41&amp;O41,'[1]Measurement Conversion'!$B:$H,6,FALSE)*N41,IF(O41="g",N41,""))</f>
        <v/>
      </c>
      <c r="Q41" s="27" t="str">
        <f>IFERROR(INDEX('Item Price Summary'!$O:$O,MATCH($D41,'Item Price Summary'!$G:$G,0))*P41,"")</f>
        <v/>
      </c>
      <c r="R41" s="100"/>
      <c r="S41" s="100"/>
      <c r="T41" s="100"/>
      <c r="U41" s="100"/>
      <c r="V41" s="21"/>
      <c r="W41" s="7"/>
      <c r="X41" s="21" t="str">
        <f>IFERROR(VLOOKUP($E41&amp;W41,'[1]Measurement Conversion'!$B:$H,6,FALSE)*V41,IF(W41="g",V41,""))</f>
        <v/>
      </c>
      <c r="Y41" s="27" t="str">
        <f>IFERROR(INDEX('Item Price Summary'!$O:$O,MATCH($D41,'Item Price Summary'!$G:$G,0))*X41,"")</f>
        <v/>
      </c>
      <c r="Z41" s="100"/>
      <c r="AA41" s="100"/>
      <c r="AB41" s="100"/>
      <c r="AC41" s="100"/>
    </row>
    <row r="42" spans="1:29" x14ac:dyDescent="0.3">
      <c r="A42">
        <v>1</v>
      </c>
      <c r="B42" s="94"/>
      <c r="C42" s="94" t="s">
        <v>59</v>
      </c>
      <c r="D42" s="2" t="s">
        <v>0</v>
      </c>
      <c r="E42" s="2" t="s">
        <v>74</v>
      </c>
      <c r="F42" s="21">
        <v>150</v>
      </c>
      <c r="G42" s="7" t="s">
        <v>45</v>
      </c>
      <c r="H42" s="21">
        <f>IFERROR(VLOOKUP($E42&amp;G42,'[1]Measurement Conversion'!$B:$H,6,FALSE)*F42,IF(G42="g",F42,""))</f>
        <v>150</v>
      </c>
      <c r="I42" s="27">
        <f>IFERROR(INDEX('Item Price Summary'!$O:$O,MATCH($D42,'Item Price Summary'!$G:$G,0))*H42,"")</f>
        <v>0</v>
      </c>
      <c r="J42" s="101">
        <f>SUM(I42:I51)</f>
        <v>0.5692839999999999</v>
      </c>
      <c r="K42" s="100">
        <f>J42/$G$4</f>
        <v>8.7717103235747287E-2</v>
      </c>
      <c r="L42" s="101">
        <f>SUM(I42:I51)+$H$4</f>
        <v>0.88987523916666655</v>
      </c>
      <c r="M42" s="100">
        <f>L42/$G$4</f>
        <v>0.13711482883923984</v>
      </c>
      <c r="N42" s="21">
        <v>200</v>
      </c>
      <c r="O42" s="7" t="s">
        <v>45</v>
      </c>
      <c r="P42" s="21">
        <f>IFERROR(VLOOKUP($E42&amp;O42,'[1]Measurement Conversion'!$B:$H,6,FALSE)*N42,IF(O42="g",N42,""))</f>
        <v>200</v>
      </c>
      <c r="Q42" s="27">
        <f>IFERROR(INDEX('Item Price Summary'!$O:$O,MATCH($D42,'Item Price Summary'!$G:$G,0))*P42,"")</f>
        <v>0</v>
      </c>
      <c r="R42" s="99">
        <f>SUM(Q42:Q51)</f>
        <v>0.74647449999999993</v>
      </c>
      <c r="S42" s="100">
        <f>R42/$G$5</f>
        <v>9.9662817089452585E-2</v>
      </c>
      <c r="T42" s="99">
        <f>SUM(Q42:Q51)+$H$5</f>
        <v>1.1445822716666667</v>
      </c>
      <c r="U42" s="100">
        <f>T42/$G$5</f>
        <v>0.15281472251891412</v>
      </c>
      <c r="V42" s="21">
        <v>350</v>
      </c>
      <c r="W42" s="7" t="s">
        <v>45</v>
      </c>
      <c r="X42" s="21">
        <f>IFERROR(VLOOKUP($E42&amp;W42,'[1]Measurement Conversion'!$B:$H,6,FALSE)*V42,IF(W42="g",V42,""))</f>
        <v>350</v>
      </c>
      <c r="Y42" s="27">
        <f>IFERROR(INDEX('Item Price Summary'!$O:$O,MATCH($D42,'Item Price Summary'!$G:$G,0))*X42,"")</f>
        <v>0</v>
      </c>
      <c r="Z42" s="99">
        <f>SUM(Y42:Y51)</f>
        <v>1.1505835</v>
      </c>
      <c r="AA42" s="100">
        <f>Z42/$G$6</f>
        <v>0.13552220259128386</v>
      </c>
      <c r="AB42" s="99">
        <f>SUM(Y42:Y51)+$H$6</f>
        <v>1.5557001666666666</v>
      </c>
      <c r="AC42" s="100">
        <f>AB42/$G$6</f>
        <v>0.18323912446014917</v>
      </c>
    </row>
    <row r="43" spans="1:29" x14ac:dyDescent="0.3">
      <c r="A43">
        <f>A42+1</f>
        <v>2</v>
      </c>
      <c r="B43" s="94"/>
      <c r="C43" s="94"/>
      <c r="D43" s="2" t="s">
        <v>38</v>
      </c>
      <c r="E43" s="2" t="s">
        <v>38</v>
      </c>
      <c r="F43" s="21">
        <v>3</v>
      </c>
      <c r="G43" s="7" t="s">
        <v>37</v>
      </c>
      <c r="H43" s="21">
        <f>IFERROR(VLOOKUP($E43&amp;G43,'[1]Measurement Conversion'!$B:$H,6,FALSE)*F43,IF(G43="g",F43,""))</f>
        <v>30</v>
      </c>
      <c r="I43" s="27">
        <f>IFERROR(INDEX('Item Price Summary'!$O:$O,MATCH($D43,'Item Price Summary'!$G:$G,0))*H43,"")</f>
        <v>0.26924999999999999</v>
      </c>
      <c r="J43" s="101"/>
      <c r="K43" s="100"/>
      <c r="L43" s="101"/>
      <c r="M43" s="100"/>
      <c r="N43" s="21">
        <v>4</v>
      </c>
      <c r="O43" s="7" t="s">
        <v>37</v>
      </c>
      <c r="P43" s="21">
        <f>IFERROR(VLOOKUP($E43&amp;O43,'[1]Measurement Conversion'!$B:$H,6,FALSE)*N43,IF(O43="g",N43,""))</f>
        <v>40</v>
      </c>
      <c r="Q43" s="27">
        <f>IFERROR(INDEX('Item Price Summary'!$O:$O,MATCH($D43,'Item Price Summary'!$G:$G,0))*P43,"")</f>
        <v>0.35899999999999999</v>
      </c>
      <c r="R43" s="100"/>
      <c r="S43" s="100"/>
      <c r="T43" s="100"/>
      <c r="U43" s="100"/>
      <c r="V43" s="21">
        <v>6</v>
      </c>
      <c r="W43" s="7" t="s">
        <v>37</v>
      </c>
      <c r="X43" s="21">
        <f>IFERROR(VLOOKUP($E43&amp;W43,'[1]Measurement Conversion'!$B:$H,6,FALSE)*V43,IF(W43="g",V43,""))</f>
        <v>60</v>
      </c>
      <c r="Y43" s="27">
        <f>IFERROR(INDEX('Item Price Summary'!$O:$O,MATCH($D43,'Item Price Summary'!$G:$G,0))*X43,"")</f>
        <v>0.53849999999999998</v>
      </c>
      <c r="Z43" s="100"/>
      <c r="AA43" s="100"/>
      <c r="AB43" s="100"/>
      <c r="AC43" s="100"/>
    </row>
    <row r="44" spans="1:29" x14ac:dyDescent="0.3">
      <c r="A44">
        <f t="shared" ref="A44:A51" si="3">A43+1</f>
        <v>3</v>
      </c>
      <c r="B44" s="94"/>
      <c r="C44" s="94"/>
      <c r="D44" s="2" t="s">
        <v>70</v>
      </c>
      <c r="E44" s="2" t="s">
        <v>54</v>
      </c>
      <c r="F44" s="21">
        <v>4</v>
      </c>
      <c r="G44" s="7" t="s">
        <v>77</v>
      </c>
      <c r="H44" s="21">
        <f>IFERROR(VLOOKUP($E44&amp;G44,'[1]Measurement Conversion'!$B:$H,6,FALSE)*F44,IF(G44="g",F44,""))</f>
        <v>2.8</v>
      </c>
      <c r="I44" s="27">
        <f>IFERROR(INDEX('Item Price Summary'!$O:$O,MATCH($D44,'Item Price Summary'!$G:$G,0))*H44,"")</f>
        <v>0.15084999999999998</v>
      </c>
      <c r="J44" s="101"/>
      <c r="K44" s="100"/>
      <c r="L44" s="101"/>
      <c r="M44" s="100"/>
      <c r="N44" s="21">
        <v>5</v>
      </c>
      <c r="O44" s="7" t="s">
        <v>77</v>
      </c>
      <c r="P44" s="21">
        <f>IFERROR(VLOOKUP($E44&amp;O44,'[1]Measurement Conversion'!$B:$H,6,FALSE)*N44,IF(O44="g",N44,""))</f>
        <v>3.5</v>
      </c>
      <c r="Q44" s="27">
        <f>IFERROR(INDEX('Item Price Summary'!$O:$O,MATCH($D44,'Item Price Summary'!$G:$G,0))*P44,"")</f>
        <v>0.18856249999999999</v>
      </c>
      <c r="R44" s="100"/>
      <c r="S44" s="100"/>
      <c r="T44" s="100"/>
      <c r="U44" s="100"/>
      <c r="V44" s="21">
        <v>7</v>
      </c>
      <c r="W44" s="7" t="s">
        <v>77</v>
      </c>
      <c r="X44" s="21">
        <f>IFERROR(VLOOKUP($E44&amp;W44,'[1]Measurement Conversion'!$B:$H,6,FALSE)*V44,IF(W44="g",V44,""))</f>
        <v>4.8999999999999995</v>
      </c>
      <c r="Y44" s="27">
        <f>IFERROR(INDEX('Item Price Summary'!$O:$O,MATCH($D44,'Item Price Summary'!$G:$G,0))*X44,"")</f>
        <v>0.26398749999999999</v>
      </c>
      <c r="Z44" s="100"/>
      <c r="AA44" s="100"/>
      <c r="AB44" s="100"/>
      <c r="AC44" s="100"/>
    </row>
    <row r="45" spans="1:29" x14ac:dyDescent="0.3">
      <c r="A45">
        <f t="shared" si="3"/>
        <v>4</v>
      </c>
      <c r="B45" s="94"/>
      <c r="C45" s="94"/>
      <c r="D45" s="2" t="s">
        <v>27</v>
      </c>
      <c r="E45" s="2" t="s">
        <v>27</v>
      </c>
      <c r="F45" s="21">
        <v>500</v>
      </c>
      <c r="G45" s="7" t="s">
        <v>26</v>
      </c>
      <c r="H45" s="21">
        <f>IFERROR(VLOOKUP($E45&amp;G45,'[1]Measurement Conversion'!$B:$H,6,FALSE)*F45,IF(G45="g",F45,""))</f>
        <v>253.60499999999996</v>
      </c>
      <c r="I45" s="27">
        <f>IFERROR(INDEX('Item Price Summary'!$O:$O,MATCH($D45,'Item Price Summary'!$G:$G,0))*H45,"")</f>
        <v>0</v>
      </c>
      <c r="J45" s="101"/>
      <c r="K45" s="100"/>
      <c r="L45" s="101"/>
      <c r="M45" s="100"/>
      <c r="N45" s="21">
        <v>600</v>
      </c>
      <c r="O45" s="7" t="s">
        <v>26</v>
      </c>
      <c r="P45" s="21">
        <f>IFERROR(VLOOKUP($E45&amp;O45,'[1]Measurement Conversion'!$B:$H,6,FALSE)*N45,IF(O45="g",N45,""))</f>
        <v>304.32599999999996</v>
      </c>
      <c r="Q45" s="27">
        <f>IFERROR(INDEX('Item Price Summary'!$O:$O,MATCH($D45,'Item Price Summary'!$G:$G,0))*P45,"")</f>
        <v>0</v>
      </c>
      <c r="R45" s="100"/>
      <c r="S45" s="100"/>
      <c r="T45" s="100"/>
      <c r="U45" s="100"/>
      <c r="V45" s="21">
        <v>800</v>
      </c>
      <c r="W45" s="7" t="s">
        <v>26</v>
      </c>
      <c r="X45" s="21">
        <f>IFERROR(VLOOKUP($E45&amp;W45,'[1]Measurement Conversion'!$B:$H,6,FALSE)*V45,IF(W45="g",V45,""))</f>
        <v>405.76799999999997</v>
      </c>
      <c r="Y45" s="27">
        <f>IFERROR(INDEX('Item Price Summary'!$O:$O,MATCH($D45,'Item Price Summary'!$G:$G,0))*X45,"")</f>
        <v>0</v>
      </c>
      <c r="Z45" s="100"/>
      <c r="AA45" s="100"/>
      <c r="AB45" s="100"/>
      <c r="AC45" s="100"/>
    </row>
    <row r="46" spans="1:29" x14ac:dyDescent="0.3">
      <c r="A46">
        <f t="shared" si="3"/>
        <v>5</v>
      </c>
      <c r="B46" s="94"/>
      <c r="C46" s="94"/>
      <c r="D46" s="2" t="s">
        <v>100</v>
      </c>
      <c r="E46" s="2" t="s">
        <v>73</v>
      </c>
      <c r="F46" s="21">
        <v>3</v>
      </c>
      <c r="G46" s="7" t="s">
        <v>37</v>
      </c>
      <c r="H46" s="21">
        <f>IFERROR(VLOOKUP($E46&amp;G46,'[1]Measurement Conversion'!$B:$H,6,FALSE)*F46,IF(G46="g",F46,""))</f>
        <v>48</v>
      </c>
      <c r="I46" s="27">
        <f>IFERROR(INDEX('Item Price Summary'!$O:$O,MATCH($D46,'Item Price Summary'!$G:$G,0))*H46,"")</f>
        <v>0.14918399999999998</v>
      </c>
      <c r="J46" s="101"/>
      <c r="K46" s="100"/>
      <c r="L46" s="101"/>
      <c r="M46" s="100"/>
      <c r="N46" s="21">
        <v>4</v>
      </c>
      <c r="O46" s="7" t="s">
        <v>37</v>
      </c>
      <c r="P46" s="21">
        <f>IFERROR(VLOOKUP($E46&amp;O46,'[1]Measurement Conversion'!$B:$H,6,FALSE)*N46,IF(O46="g",N46,""))</f>
        <v>64</v>
      </c>
      <c r="Q46" s="27">
        <f>IFERROR(INDEX('Item Price Summary'!$O:$O,MATCH($D46,'Item Price Summary'!$G:$G,0))*P46,"")</f>
        <v>0.19891199999999998</v>
      </c>
      <c r="R46" s="100"/>
      <c r="S46" s="100"/>
      <c r="T46" s="100"/>
      <c r="U46" s="100"/>
      <c r="V46" s="21">
        <v>7</v>
      </c>
      <c r="W46" s="7" t="s">
        <v>37</v>
      </c>
      <c r="X46" s="21">
        <f>IFERROR(VLOOKUP($E46&amp;W46,'[1]Measurement Conversion'!$B:$H,6,FALSE)*V46,IF(W46="g",V46,""))</f>
        <v>112</v>
      </c>
      <c r="Y46" s="27">
        <f>IFERROR(INDEX('Item Price Summary'!$O:$O,MATCH($D46,'Item Price Summary'!$G:$G,0))*X46,"")</f>
        <v>0.34809599999999996</v>
      </c>
      <c r="Z46" s="100"/>
      <c r="AA46" s="100"/>
      <c r="AB46" s="100"/>
      <c r="AC46" s="100"/>
    </row>
    <row r="47" spans="1:29" x14ac:dyDescent="0.3">
      <c r="A47">
        <f t="shared" ref="A47" si="4">A46+1</f>
        <v>6</v>
      </c>
      <c r="B47" s="94"/>
      <c r="C47" s="94"/>
      <c r="D47" s="2" t="s">
        <v>151</v>
      </c>
      <c r="E47" s="2"/>
      <c r="F47" s="21"/>
      <c r="G47" s="7"/>
      <c r="H47" s="21" t="str">
        <f>IFERROR(VLOOKUP($E47&amp;G47,'[1]Measurement Conversion'!$B:$H,6,FALSE)*F47,IF(G47="g",F47,""))</f>
        <v/>
      </c>
      <c r="I47" s="27" t="str">
        <f>IFERROR(INDEX('Item Price Summary'!$O:$O,MATCH($D47,'Item Price Summary'!$G:$G,0))*H47,"")</f>
        <v/>
      </c>
      <c r="J47" s="101"/>
      <c r="K47" s="100"/>
      <c r="L47" s="101"/>
      <c r="M47" s="100"/>
      <c r="N47" s="21"/>
      <c r="O47" s="7"/>
      <c r="P47" s="21" t="str">
        <f>IFERROR(VLOOKUP($E47&amp;O47,'[1]Measurement Conversion'!$B:$H,6,FALSE)*N47,IF(O47="g",N47,""))</f>
        <v/>
      </c>
      <c r="Q47" s="27" t="str">
        <f>IFERROR(INDEX('Item Price Summary'!$O:$O,MATCH($D47,'Item Price Summary'!$G:$G,0))*P47,"")</f>
        <v/>
      </c>
      <c r="R47" s="100"/>
      <c r="S47" s="100"/>
      <c r="T47" s="100"/>
      <c r="U47" s="100"/>
      <c r="V47" s="21"/>
      <c r="W47" s="7"/>
      <c r="X47" s="21" t="str">
        <f>IFERROR(VLOOKUP($E47&amp;W47,'[1]Measurement Conversion'!$B:$H,6,FALSE)*V47,IF(W47="g",V47,""))</f>
        <v/>
      </c>
      <c r="Y47" s="27" t="str">
        <f>IFERROR(INDEX('Item Price Summary'!$O:$O,MATCH($D47,'Item Price Summary'!$G:$G,0))*X47,"")</f>
        <v/>
      </c>
      <c r="Z47" s="100"/>
      <c r="AA47" s="100"/>
      <c r="AB47" s="100"/>
      <c r="AC47" s="100"/>
    </row>
    <row r="48" spans="1:29" x14ac:dyDescent="0.3">
      <c r="A48">
        <f t="shared" si="3"/>
        <v>7</v>
      </c>
      <c r="B48" s="94"/>
      <c r="C48" s="94"/>
      <c r="D48" s="2" t="s">
        <v>151</v>
      </c>
      <c r="E48" s="2"/>
      <c r="F48" s="21"/>
      <c r="G48" s="7"/>
      <c r="H48" s="21" t="str">
        <f>IFERROR(VLOOKUP($E48&amp;G48,'[1]Measurement Conversion'!$B:$H,6,FALSE)*F48,IF(G48="g",F48,""))</f>
        <v/>
      </c>
      <c r="I48" s="27" t="str">
        <f>IFERROR(INDEX('Item Price Summary'!$O:$O,MATCH($D48,'Item Price Summary'!$G:$G,0))*H48,"")</f>
        <v/>
      </c>
      <c r="J48" s="101"/>
      <c r="K48" s="100"/>
      <c r="L48" s="101"/>
      <c r="M48" s="100"/>
      <c r="N48" s="21"/>
      <c r="O48" s="7"/>
      <c r="P48" s="21" t="str">
        <f>IFERROR(VLOOKUP($E48&amp;O48,'[1]Measurement Conversion'!$B:$H,6,FALSE)*N48,IF(O48="g",N48,""))</f>
        <v/>
      </c>
      <c r="Q48" s="27" t="str">
        <f>IFERROR(INDEX('Item Price Summary'!$O:$O,MATCH($D48,'Item Price Summary'!$G:$G,0))*P48,"")</f>
        <v/>
      </c>
      <c r="R48" s="100"/>
      <c r="S48" s="100"/>
      <c r="T48" s="100"/>
      <c r="U48" s="100"/>
      <c r="V48" s="21"/>
      <c r="W48" s="7"/>
      <c r="X48" s="21" t="str">
        <f>IFERROR(VLOOKUP($E48&amp;W48,'[1]Measurement Conversion'!$B:$H,6,FALSE)*V48,IF(W48="g",V48,""))</f>
        <v/>
      </c>
      <c r="Y48" s="27" t="str">
        <f>IFERROR(INDEX('Item Price Summary'!$O:$O,MATCH($D48,'Item Price Summary'!$G:$G,0))*X48,"")</f>
        <v/>
      </c>
      <c r="Z48" s="100"/>
      <c r="AA48" s="100"/>
      <c r="AB48" s="100"/>
      <c r="AC48" s="100"/>
    </row>
    <row r="49" spans="1:29" x14ac:dyDescent="0.3">
      <c r="A49">
        <f t="shared" si="3"/>
        <v>8</v>
      </c>
      <c r="B49" s="94"/>
      <c r="C49" s="94"/>
      <c r="D49" s="2" t="s">
        <v>151</v>
      </c>
      <c r="E49" s="2"/>
      <c r="F49" s="21"/>
      <c r="G49" s="7"/>
      <c r="H49" s="21" t="str">
        <f>IFERROR(VLOOKUP($E49&amp;G49,'[1]Measurement Conversion'!$B:$H,6,FALSE)*F49,IF(G49="g",F49,""))</f>
        <v/>
      </c>
      <c r="I49" s="27" t="str">
        <f>IFERROR(INDEX('Item Price Summary'!$O:$O,MATCH($D49,'Item Price Summary'!$G:$G,0))*H49,"")</f>
        <v/>
      </c>
      <c r="J49" s="101"/>
      <c r="K49" s="100"/>
      <c r="L49" s="101"/>
      <c r="M49" s="100"/>
      <c r="N49" s="21"/>
      <c r="O49" s="7"/>
      <c r="P49" s="21" t="str">
        <f>IFERROR(VLOOKUP($E49&amp;O49,'[1]Measurement Conversion'!$B:$H,6,FALSE)*N49,IF(O49="g",N49,""))</f>
        <v/>
      </c>
      <c r="Q49" s="27" t="str">
        <f>IFERROR(INDEX('Item Price Summary'!$O:$O,MATCH($D49,'Item Price Summary'!$G:$G,0))*P49,"")</f>
        <v/>
      </c>
      <c r="R49" s="100"/>
      <c r="S49" s="100"/>
      <c r="T49" s="100"/>
      <c r="U49" s="100"/>
      <c r="V49" s="21"/>
      <c r="W49" s="7"/>
      <c r="X49" s="21" t="str">
        <f>IFERROR(VLOOKUP($E49&amp;W49,'[1]Measurement Conversion'!$B:$H,6,FALSE)*V49,IF(W49="g",V49,""))</f>
        <v/>
      </c>
      <c r="Y49" s="27" t="str">
        <f>IFERROR(INDEX('Item Price Summary'!$O:$O,MATCH($D49,'Item Price Summary'!$G:$G,0))*X49,"")</f>
        <v/>
      </c>
      <c r="Z49" s="100"/>
      <c r="AA49" s="100"/>
      <c r="AB49" s="100"/>
      <c r="AC49" s="100"/>
    </row>
    <row r="50" spans="1:29" x14ac:dyDescent="0.3">
      <c r="A50">
        <f t="shared" ref="A50" si="5">A49+1</f>
        <v>9</v>
      </c>
      <c r="B50" s="94"/>
      <c r="C50" s="94"/>
      <c r="D50" s="2" t="s">
        <v>151</v>
      </c>
      <c r="E50" s="2"/>
      <c r="F50" s="21"/>
      <c r="G50" s="7"/>
      <c r="H50" s="21" t="str">
        <f>IFERROR(VLOOKUP($E50&amp;G50,'[1]Measurement Conversion'!$B:$H,6,FALSE)*F50,IF(G50="g",F50,""))</f>
        <v/>
      </c>
      <c r="I50" s="27" t="str">
        <f>IFERROR(INDEX('Item Price Summary'!$O:$O,MATCH($D50,'Item Price Summary'!$G:$G,0))*H50,"")</f>
        <v/>
      </c>
      <c r="J50" s="101"/>
      <c r="K50" s="100"/>
      <c r="L50" s="101"/>
      <c r="M50" s="100"/>
      <c r="N50" s="21"/>
      <c r="O50" s="7"/>
      <c r="P50" s="21" t="str">
        <f>IFERROR(VLOOKUP($E50&amp;O50,'[1]Measurement Conversion'!$B:$H,6,FALSE)*N50,IF(O50="g",N50,""))</f>
        <v/>
      </c>
      <c r="Q50" s="27" t="str">
        <f>IFERROR(INDEX('Item Price Summary'!$O:$O,MATCH($D50,'Item Price Summary'!$G:$G,0))*P50,"")</f>
        <v/>
      </c>
      <c r="R50" s="100"/>
      <c r="S50" s="100"/>
      <c r="T50" s="100"/>
      <c r="U50" s="100"/>
      <c r="V50" s="21"/>
      <c r="W50" s="7"/>
      <c r="X50" s="21" t="str">
        <f>IFERROR(VLOOKUP($E50&amp;W50,'[1]Measurement Conversion'!$B:$H,6,FALSE)*V50,IF(W50="g",V50,""))</f>
        <v/>
      </c>
      <c r="Y50" s="27" t="str">
        <f>IFERROR(INDEX('Item Price Summary'!$O:$O,MATCH($D50,'Item Price Summary'!$G:$G,0))*X50,"")</f>
        <v/>
      </c>
      <c r="Z50" s="100"/>
      <c r="AA50" s="100"/>
      <c r="AB50" s="100"/>
      <c r="AC50" s="100"/>
    </row>
    <row r="51" spans="1:29" x14ac:dyDescent="0.3">
      <c r="A51">
        <f t="shared" si="3"/>
        <v>10</v>
      </c>
      <c r="B51" s="94"/>
      <c r="C51" s="94"/>
      <c r="D51" s="2" t="s">
        <v>92</v>
      </c>
      <c r="E51" s="2"/>
      <c r="F51" s="21"/>
      <c r="G51" s="7"/>
      <c r="H51" s="21" t="str">
        <f>IFERROR(VLOOKUP($E51&amp;G51,'[1]Measurement Conversion'!$B:$H,6,FALSE)*F51,IF(G51="g",F51,""))</f>
        <v/>
      </c>
      <c r="I51" s="27" t="str">
        <f>IFERROR(INDEX('Item Price Summary'!$O:$O,MATCH($D51,'Item Price Summary'!$G:$G,0))*H51,"")</f>
        <v/>
      </c>
      <c r="J51" s="101"/>
      <c r="K51" s="100"/>
      <c r="L51" s="101"/>
      <c r="M51" s="100"/>
      <c r="N51" s="21"/>
      <c r="O51" s="7"/>
      <c r="P51" s="21" t="str">
        <f>IFERROR(VLOOKUP($E51&amp;O51,'[1]Measurement Conversion'!$B:$H,6,FALSE)*N51,IF(O51="g",N51,""))</f>
        <v/>
      </c>
      <c r="Q51" s="27" t="str">
        <f>IFERROR(INDEX('Item Price Summary'!$O:$O,MATCH($D51,'Item Price Summary'!$G:$G,0))*P51,"")</f>
        <v/>
      </c>
      <c r="R51" s="100"/>
      <c r="S51" s="100"/>
      <c r="T51" s="100"/>
      <c r="U51" s="100"/>
      <c r="V51" s="21"/>
      <c r="W51" s="7"/>
      <c r="X51" s="21" t="str">
        <f>IFERROR(VLOOKUP($E51&amp;W51,'[1]Measurement Conversion'!$B:$H,6,FALSE)*V51,IF(W51="g",V51,""))</f>
        <v/>
      </c>
      <c r="Y51" s="27" t="str">
        <f>IFERROR(INDEX('Item Price Summary'!$O:$O,MATCH($D51,'Item Price Summary'!$G:$G,0))*X51,"")</f>
        <v/>
      </c>
      <c r="Z51" s="100"/>
      <c r="AA51" s="100"/>
      <c r="AB51" s="100"/>
      <c r="AC51" s="100"/>
    </row>
    <row r="52" spans="1:29" x14ac:dyDescent="0.3">
      <c r="A52">
        <v>1</v>
      </c>
      <c r="B52" s="94"/>
      <c r="C52" s="94" t="s">
        <v>60</v>
      </c>
      <c r="D52" s="2" t="s">
        <v>0</v>
      </c>
      <c r="E52" s="2" t="s">
        <v>74</v>
      </c>
      <c r="F52" s="21">
        <v>150</v>
      </c>
      <c r="G52" s="7" t="s">
        <v>45</v>
      </c>
      <c r="H52" s="21">
        <f>IFERROR(VLOOKUP($E52&amp;G52,'[1]Measurement Conversion'!$B:$H,6,FALSE)*F52,IF(G52="g",F52,""))</f>
        <v>150</v>
      </c>
      <c r="I52" s="27">
        <f>IFERROR(INDEX('Item Price Summary'!$O:$O,MATCH($D52,'Item Price Summary'!$G:$G,0))*H52,"")</f>
        <v>0</v>
      </c>
      <c r="J52" s="101">
        <f>SUM(I52:I61)</f>
        <v>0.79207800000000006</v>
      </c>
      <c r="K52" s="100">
        <f>J52/$G$4</f>
        <v>0.12204591679506935</v>
      </c>
      <c r="L52" s="101">
        <f>SUM(I52:I61)+$H$4</f>
        <v>1.1126692391666668</v>
      </c>
      <c r="M52" s="100">
        <f>L52/$G$4</f>
        <v>0.17144364239856191</v>
      </c>
      <c r="N52" s="21">
        <v>200</v>
      </c>
      <c r="O52" s="7" t="s">
        <v>45</v>
      </c>
      <c r="P52" s="21">
        <f>IFERROR(VLOOKUP($E52&amp;O52,'[1]Measurement Conversion'!$B:$H,6,FALSE)*N52,IF(O52="g",N52,""))</f>
        <v>200</v>
      </c>
      <c r="Q52" s="27">
        <f>IFERROR(INDEX('Item Price Summary'!$O:$O,MATCH($D52,'Item Price Summary'!$G:$G,0))*P52,"")</f>
        <v>0</v>
      </c>
      <c r="R52" s="99">
        <f>SUM(Q52:Q61)</f>
        <v>1.161276</v>
      </c>
      <c r="S52" s="100">
        <f>R52/$G$5</f>
        <v>0.15504352469959945</v>
      </c>
      <c r="T52" s="99">
        <f>SUM(Q52:Q61)+$H$5</f>
        <v>1.5593837716666665</v>
      </c>
      <c r="U52" s="100">
        <f>T52/$G$5</f>
        <v>0.20819543012906094</v>
      </c>
      <c r="V52" s="21">
        <v>350</v>
      </c>
      <c r="W52" s="7" t="s">
        <v>45</v>
      </c>
      <c r="X52" s="21">
        <f>IFERROR(VLOOKUP($E52&amp;W52,'[1]Measurement Conversion'!$B:$H,6,FALSE)*V52,IF(W52="g",V52,""))</f>
        <v>350</v>
      </c>
      <c r="Y52" s="27">
        <f>IFERROR(INDEX('Item Price Summary'!$O:$O,MATCH($D52,'Item Price Summary'!$G:$G,0))*X52,"")</f>
        <v>0</v>
      </c>
      <c r="Z52" s="99">
        <f>SUM(Y52:Y61)</f>
        <v>1.5429059999999999</v>
      </c>
      <c r="AA52" s="100">
        <f>Z52/$G$6</f>
        <v>0.18173215547703178</v>
      </c>
      <c r="AB52" s="99">
        <f>SUM(Y52:Y61)+$H$6</f>
        <v>1.9480226666666667</v>
      </c>
      <c r="AC52" s="100">
        <f>AB52/$G$6</f>
        <v>0.22944907734589712</v>
      </c>
    </row>
    <row r="53" spans="1:29" x14ac:dyDescent="0.3">
      <c r="A53">
        <f>A52+1</f>
        <v>2</v>
      </c>
      <c r="B53" s="94"/>
      <c r="C53" s="94"/>
      <c r="D53" s="2" t="s">
        <v>53</v>
      </c>
      <c r="E53" s="2" t="s">
        <v>53</v>
      </c>
      <c r="F53" s="21">
        <v>2.5</v>
      </c>
      <c r="G53" s="7" t="s">
        <v>37</v>
      </c>
      <c r="H53" s="21">
        <f>IFERROR(VLOOKUP($E53&amp;G53,'[1]Measurement Conversion'!$B:$H,6,FALSE)*F53,IF(G53="g",F53,""))</f>
        <v>22.5</v>
      </c>
      <c r="I53" s="27">
        <f>IFERROR(INDEX('Item Price Summary'!$O:$O,MATCH($D53,'Item Price Summary'!$G:$G,0))*H53,"")</f>
        <v>0.20624999999999999</v>
      </c>
      <c r="J53" s="101"/>
      <c r="K53" s="100"/>
      <c r="L53" s="101"/>
      <c r="M53" s="100"/>
      <c r="N53" s="21">
        <v>3.5</v>
      </c>
      <c r="O53" s="7" t="s">
        <v>37</v>
      </c>
      <c r="P53" s="21">
        <f>IFERROR(VLOOKUP($E53&amp;O53,'[1]Measurement Conversion'!$B:$H,6,FALSE)*N53,IF(O53="g",N53,""))</f>
        <v>31.5</v>
      </c>
      <c r="Q53" s="27">
        <f>IFERROR(INDEX('Item Price Summary'!$O:$O,MATCH($D53,'Item Price Summary'!$G:$G,0))*P53,"")</f>
        <v>0.28875000000000001</v>
      </c>
      <c r="R53" s="100"/>
      <c r="S53" s="100"/>
      <c r="T53" s="100"/>
      <c r="U53" s="100"/>
      <c r="V53" s="21">
        <v>4.5</v>
      </c>
      <c r="W53" s="7" t="s">
        <v>37</v>
      </c>
      <c r="X53" s="21">
        <f>IFERROR(VLOOKUP($E53&amp;W53,'[1]Measurement Conversion'!$B:$H,6,FALSE)*V53,IF(W53="g",V53,""))</f>
        <v>40.5</v>
      </c>
      <c r="Y53" s="27">
        <f>IFERROR(INDEX('Item Price Summary'!$O:$O,MATCH($D53,'Item Price Summary'!$G:$G,0))*X53,"")</f>
        <v>0.37125000000000002</v>
      </c>
      <c r="Z53" s="100"/>
      <c r="AA53" s="100"/>
      <c r="AB53" s="100"/>
      <c r="AC53" s="100"/>
    </row>
    <row r="54" spans="1:29" x14ac:dyDescent="0.3">
      <c r="A54">
        <f t="shared" ref="A54:A61" si="6">A53+1</f>
        <v>3</v>
      </c>
      <c r="B54" s="94"/>
      <c r="C54" s="94"/>
      <c r="D54" s="2" t="s">
        <v>31</v>
      </c>
      <c r="E54" s="2" t="s">
        <v>72</v>
      </c>
      <c r="F54" s="21">
        <v>2</v>
      </c>
      <c r="G54" s="7" t="s">
        <v>37</v>
      </c>
      <c r="H54" s="21">
        <f>IFERROR(VLOOKUP($E54&amp;G54,'[1]Measurement Conversion'!$B:$H,6,FALSE)*F54,IF(G54="g",F54,""))</f>
        <v>50</v>
      </c>
      <c r="I54" s="27">
        <f>IFERROR(INDEX('Item Price Summary'!$O:$O,MATCH($D54,'Item Price Summary'!$G:$G,0))*H54,"")</f>
        <v>0.25750000000000001</v>
      </c>
      <c r="J54" s="101"/>
      <c r="K54" s="100"/>
      <c r="L54" s="101"/>
      <c r="M54" s="100"/>
      <c r="N54" s="21">
        <v>3</v>
      </c>
      <c r="O54" s="7" t="s">
        <v>37</v>
      </c>
      <c r="P54" s="21">
        <f>IFERROR(VLOOKUP($E54&amp;O54,'[1]Measurement Conversion'!$B:$H,6,FALSE)*N54,IF(O54="g",N54,""))</f>
        <v>75</v>
      </c>
      <c r="Q54" s="27">
        <f>IFERROR(INDEX('Item Price Summary'!$O:$O,MATCH($D54,'Item Price Summary'!$G:$G,0))*P54,"")</f>
        <v>0.38624999999999998</v>
      </c>
      <c r="R54" s="100"/>
      <c r="S54" s="100"/>
      <c r="T54" s="100"/>
      <c r="U54" s="100"/>
      <c r="V54" s="21">
        <v>4</v>
      </c>
      <c r="W54" s="7" t="s">
        <v>37</v>
      </c>
      <c r="X54" s="21">
        <f>IFERROR(VLOOKUP($E54&amp;W54,'[1]Measurement Conversion'!$B:$H,6,FALSE)*V54,IF(W54="g",V54,""))</f>
        <v>100</v>
      </c>
      <c r="Y54" s="27">
        <f>IFERROR(INDEX('Item Price Summary'!$O:$O,MATCH($D54,'Item Price Summary'!$G:$G,0))*X54,"")</f>
        <v>0.51500000000000001</v>
      </c>
      <c r="Z54" s="100"/>
      <c r="AA54" s="100"/>
      <c r="AB54" s="100"/>
      <c r="AC54" s="100"/>
    </row>
    <row r="55" spans="1:29" x14ac:dyDescent="0.3">
      <c r="A55">
        <f t="shared" si="6"/>
        <v>4</v>
      </c>
      <c r="B55" s="94"/>
      <c r="C55" s="94"/>
      <c r="D55" s="2" t="s">
        <v>27</v>
      </c>
      <c r="E55" s="2" t="s">
        <v>27</v>
      </c>
      <c r="F55" s="21">
        <v>400</v>
      </c>
      <c r="G55" s="7" t="s">
        <v>26</v>
      </c>
      <c r="H55" s="21">
        <f>IFERROR(VLOOKUP($E55&amp;G55,'[1]Measurement Conversion'!$B:$H,6,FALSE)*F55,IF(G55="g",F55,""))</f>
        <v>202.88399999999999</v>
      </c>
      <c r="I55" s="27">
        <f>IFERROR(INDEX('Item Price Summary'!$O:$O,MATCH($D55,'Item Price Summary'!$G:$G,0))*H55,"")</f>
        <v>0</v>
      </c>
      <c r="J55" s="101"/>
      <c r="K55" s="100"/>
      <c r="L55" s="101"/>
      <c r="M55" s="100"/>
      <c r="N55" s="21">
        <v>500</v>
      </c>
      <c r="O55" s="7" t="s">
        <v>26</v>
      </c>
      <c r="P55" s="21">
        <f>IFERROR(VLOOKUP($E55&amp;O55,'[1]Measurement Conversion'!$B:$H,6,FALSE)*N55,IF(O55="g",N55,""))</f>
        <v>253.60499999999996</v>
      </c>
      <c r="Q55" s="27">
        <f>IFERROR(INDEX('Item Price Summary'!$O:$O,MATCH($D55,'Item Price Summary'!$G:$G,0))*P55,"")</f>
        <v>0</v>
      </c>
      <c r="R55" s="100"/>
      <c r="S55" s="100"/>
      <c r="T55" s="100"/>
      <c r="U55" s="100"/>
      <c r="V55" s="21">
        <v>700</v>
      </c>
      <c r="W55" s="7" t="s">
        <v>26</v>
      </c>
      <c r="X55" s="21">
        <f>IFERROR(VLOOKUP($E55&amp;W55,'[1]Measurement Conversion'!$B:$H,6,FALSE)*V55,IF(W55="g",V55,""))</f>
        <v>355.04699999999997</v>
      </c>
      <c r="Y55" s="27">
        <f>IFERROR(INDEX('Item Price Summary'!$O:$O,MATCH($D55,'Item Price Summary'!$G:$G,0))*X55,"")</f>
        <v>0</v>
      </c>
      <c r="Z55" s="100"/>
      <c r="AA55" s="100"/>
      <c r="AB55" s="100"/>
      <c r="AC55" s="100"/>
    </row>
    <row r="56" spans="1:29" x14ac:dyDescent="0.3">
      <c r="A56">
        <f t="shared" si="6"/>
        <v>5</v>
      </c>
      <c r="B56" s="94"/>
      <c r="C56" s="94"/>
      <c r="D56" s="2" t="s">
        <v>97</v>
      </c>
      <c r="E56" s="2" t="s">
        <v>97</v>
      </c>
      <c r="F56" s="21">
        <v>2</v>
      </c>
      <c r="G56" s="7" t="s">
        <v>121</v>
      </c>
      <c r="H56" s="21">
        <f>IFERROR(VLOOKUP($E56&amp;G56,'[1]Measurement Conversion'!$B:$H,6,FALSE)*F56,IF(G56="g",F56,""))</f>
        <v>56</v>
      </c>
      <c r="I56" s="27">
        <f>IFERROR(INDEX('Item Price Summary'!$O:$O,MATCH($D56,'Item Price Summary'!$G:$G,0))*H56,"")</f>
        <v>0.29103200000000001</v>
      </c>
      <c r="J56" s="101"/>
      <c r="K56" s="100"/>
      <c r="L56" s="101"/>
      <c r="M56" s="100"/>
      <c r="N56" s="21">
        <v>3</v>
      </c>
      <c r="O56" s="7" t="s">
        <v>121</v>
      </c>
      <c r="P56" s="21">
        <f>IFERROR(VLOOKUP($E56&amp;O56,'[1]Measurement Conversion'!$B:$H,6,FALSE)*N56,IF(O56="g",N56,""))</f>
        <v>84</v>
      </c>
      <c r="Q56" s="27">
        <f>IFERROR(INDEX('Item Price Summary'!$O:$O,MATCH($D56,'Item Price Summary'!$G:$G,0))*P56,"")</f>
        <v>0.43654800000000005</v>
      </c>
      <c r="R56" s="100"/>
      <c r="S56" s="100"/>
      <c r="T56" s="100"/>
      <c r="U56" s="100"/>
      <c r="V56" s="21">
        <v>4</v>
      </c>
      <c r="W56" s="7" t="s">
        <v>121</v>
      </c>
      <c r="X56" s="21">
        <f>IFERROR(VLOOKUP($E56&amp;W56,'[1]Measurement Conversion'!$B:$H,6,FALSE)*V56,IF(W56="g",V56,""))</f>
        <v>112</v>
      </c>
      <c r="Y56" s="27">
        <f>IFERROR(INDEX('Item Price Summary'!$O:$O,MATCH($D56,'Item Price Summary'!$G:$G,0))*X56,"")</f>
        <v>0.58206400000000003</v>
      </c>
      <c r="Z56" s="100"/>
      <c r="AA56" s="100"/>
      <c r="AB56" s="100"/>
      <c r="AC56" s="100"/>
    </row>
    <row r="57" spans="1:29" x14ac:dyDescent="0.3">
      <c r="A57">
        <f t="shared" si="6"/>
        <v>6</v>
      </c>
      <c r="B57" s="94"/>
      <c r="C57" s="94"/>
      <c r="D57" s="2" t="s">
        <v>100</v>
      </c>
      <c r="E57" s="2" t="s">
        <v>73</v>
      </c>
      <c r="F57" s="21">
        <v>0.75</v>
      </c>
      <c r="G57" s="7" t="s">
        <v>37</v>
      </c>
      <c r="H57" s="21">
        <f>IFERROR(VLOOKUP($E57&amp;G57,'[1]Measurement Conversion'!$B:$H,6,FALSE)*F57,IF(G57="g",F57,""))</f>
        <v>12</v>
      </c>
      <c r="I57" s="27">
        <f>IFERROR(INDEX('Item Price Summary'!$O:$O,MATCH($D57,'Item Price Summary'!$G:$G,0))*H57,"")</f>
        <v>3.7295999999999996E-2</v>
      </c>
      <c r="J57" s="101"/>
      <c r="K57" s="100"/>
      <c r="L57" s="101"/>
      <c r="M57" s="100"/>
      <c r="N57" s="21">
        <v>1</v>
      </c>
      <c r="O57" s="7" t="s">
        <v>37</v>
      </c>
      <c r="P57" s="21">
        <f>IFERROR(VLOOKUP($E57&amp;O57,'[1]Measurement Conversion'!$B:$H,6,FALSE)*N57,IF(O57="g",N57,""))</f>
        <v>16</v>
      </c>
      <c r="Q57" s="27">
        <f>IFERROR(INDEX('Item Price Summary'!$O:$O,MATCH($D57,'Item Price Summary'!$G:$G,0))*P57,"")</f>
        <v>4.9727999999999994E-2</v>
      </c>
      <c r="R57" s="100"/>
      <c r="S57" s="100"/>
      <c r="T57" s="100"/>
      <c r="U57" s="100"/>
      <c r="V57" s="21">
        <v>1.5</v>
      </c>
      <c r="W57" s="7" t="s">
        <v>37</v>
      </c>
      <c r="X57" s="21">
        <f>IFERROR(VLOOKUP($E57&amp;W57,'[1]Measurement Conversion'!$B:$H,6,FALSE)*V57,IF(W57="g",V57,""))</f>
        <v>24</v>
      </c>
      <c r="Y57" s="27">
        <f>IFERROR(INDEX('Item Price Summary'!$O:$O,MATCH($D57,'Item Price Summary'!$G:$G,0))*X57,"")</f>
        <v>7.4591999999999992E-2</v>
      </c>
      <c r="Z57" s="100"/>
      <c r="AA57" s="100"/>
      <c r="AB57" s="100"/>
      <c r="AC57" s="100"/>
    </row>
    <row r="58" spans="1:29" x14ac:dyDescent="0.3">
      <c r="A58">
        <f t="shared" si="6"/>
        <v>7</v>
      </c>
      <c r="B58" s="94"/>
      <c r="C58" s="94"/>
      <c r="D58" s="2" t="s">
        <v>151</v>
      </c>
      <c r="E58" s="2"/>
      <c r="F58" s="21"/>
      <c r="G58" s="7"/>
      <c r="H58" s="21" t="str">
        <f>IFERROR(VLOOKUP($E58&amp;G58,'[1]Measurement Conversion'!$B:$H,6,FALSE)*F58,IF(G58="g",F58,""))</f>
        <v/>
      </c>
      <c r="I58" s="27" t="str">
        <f>IFERROR(INDEX('Item Price Summary'!$O:$O,MATCH($D58,'Item Price Summary'!$G:$G,0))*H58,"")</f>
        <v/>
      </c>
      <c r="J58" s="101"/>
      <c r="K58" s="100"/>
      <c r="L58" s="101"/>
      <c r="M58" s="100"/>
      <c r="N58" s="21"/>
      <c r="O58" s="7"/>
      <c r="P58" s="21" t="str">
        <f>IFERROR(VLOOKUP($E58&amp;O58,'[1]Measurement Conversion'!$B:$H,6,FALSE)*N58,IF(O58="g",N58,""))</f>
        <v/>
      </c>
      <c r="Q58" s="27" t="str">
        <f>IFERROR(INDEX('Item Price Summary'!$O:$O,MATCH($D58,'Item Price Summary'!$G:$G,0))*P58,"")</f>
        <v/>
      </c>
      <c r="R58" s="100"/>
      <c r="S58" s="100"/>
      <c r="T58" s="100"/>
      <c r="U58" s="100"/>
      <c r="V58" s="21"/>
      <c r="W58" s="7"/>
      <c r="X58" s="21" t="str">
        <f>IFERROR(VLOOKUP($E58&amp;W58,'[1]Measurement Conversion'!$B:$H,6,FALSE)*V58,IF(W58="g",V58,""))</f>
        <v/>
      </c>
      <c r="Y58" s="27" t="str">
        <f>IFERROR(INDEX('Item Price Summary'!$O:$O,MATCH($D58,'Item Price Summary'!$G:$G,0))*X58,"")</f>
        <v/>
      </c>
      <c r="Z58" s="100"/>
      <c r="AA58" s="100"/>
      <c r="AB58" s="100"/>
      <c r="AC58" s="100"/>
    </row>
    <row r="59" spans="1:29" x14ac:dyDescent="0.3">
      <c r="A59">
        <f t="shared" si="6"/>
        <v>8</v>
      </c>
      <c r="B59" s="94"/>
      <c r="C59" s="94"/>
      <c r="D59" s="2" t="s">
        <v>151</v>
      </c>
      <c r="E59" s="2"/>
      <c r="F59" s="21"/>
      <c r="G59" s="7"/>
      <c r="H59" s="21" t="str">
        <f>IFERROR(VLOOKUP($E59&amp;G59,'[1]Measurement Conversion'!$B:$H,6,FALSE)*F59,IF(G59="g",F59,""))</f>
        <v/>
      </c>
      <c r="I59" s="27" t="str">
        <f>IFERROR(INDEX('Item Price Summary'!$O:$O,MATCH($D59,'Item Price Summary'!$G:$G,0))*H59,"")</f>
        <v/>
      </c>
      <c r="J59" s="101"/>
      <c r="K59" s="100"/>
      <c r="L59" s="101"/>
      <c r="M59" s="100"/>
      <c r="N59" s="21"/>
      <c r="O59" s="7"/>
      <c r="P59" s="21" t="str">
        <f>IFERROR(VLOOKUP($E59&amp;O59,'[1]Measurement Conversion'!$B:$H,6,FALSE)*N59,IF(O59="g",N59,""))</f>
        <v/>
      </c>
      <c r="Q59" s="27" t="str">
        <f>IFERROR(INDEX('Item Price Summary'!$O:$O,MATCH($D59,'Item Price Summary'!$G:$G,0))*P59,"")</f>
        <v/>
      </c>
      <c r="R59" s="100"/>
      <c r="S59" s="100"/>
      <c r="T59" s="100"/>
      <c r="U59" s="100"/>
      <c r="V59" s="21"/>
      <c r="W59" s="7"/>
      <c r="X59" s="21" t="str">
        <f>IFERROR(VLOOKUP($E59&amp;W59,'[1]Measurement Conversion'!$B:$H,6,FALSE)*V59,IF(W59="g",V59,""))</f>
        <v/>
      </c>
      <c r="Y59" s="27" t="str">
        <f>IFERROR(INDEX('Item Price Summary'!$O:$O,MATCH($D59,'Item Price Summary'!$G:$G,0))*X59,"")</f>
        <v/>
      </c>
      <c r="Z59" s="100"/>
      <c r="AA59" s="100"/>
      <c r="AB59" s="100"/>
      <c r="AC59" s="100"/>
    </row>
    <row r="60" spans="1:29" x14ac:dyDescent="0.3">
      <c r="A60">
        <f t="shared" si="6"/>
        <v>9</v>
      </c>
      <c r="B60" s="94"/>
      <c r="C60" s="94"/>
      <c r="D60" s="2" t="s">
        <v>151</v>
      </c>
      <c r="E60" s="2"/>
      <c r="F60" s="21"/>
      <c r="G60" s="7"/>
      <c r="H60" s="21" t="str">
        <f>IFERROR(VLOOKUP($E60&amp;G60,'[1]Measurement Conversion'!$B:$H,6,FALSE)*F60,IF(G60="g",F60,""))</f>
        <v/>
      </c>
      <c r="I60" s="27" t="str">
        <f>IFERROR(INDEX('Item Price Summary'!$O:$O,MATCH($D60,'Item Price Summary'!$G:$G,0))*H60,"")</f>
        <v/>
      </c>
      <c r="J60" s="101"/>
      <c r="K60" s="100"/>
      <c r="L60" s="101"/>
      <c r="M60" s="100"/>
      <c r="N60" s="21"/>
      <c r="O60" s="7"/>
      <c r="P60" s="21" t="str">
        <f>IFERROR(VLOOKUP($E60&amp;O60,'[1]Measurement Conversion'!$B:$H,6,FALSE)*N60,IF(O60="g",N60,""))</f>
        <v/>
      </c>
      <c r="Q60" s="27" t="str">
        <f>IFERROR(INDEX('Item Price Summary'!$O:$O,MATCH($D60,'Item Price Summary'!$G:$G,0))*P60,"")</f>
        <v/>
      </c>
      <c r="R60" s="100"/>
      <c r="S60" s="100"/>
      <c r="T60" s="100"/>
      <c r="U60" s="100"/>
      <c r="V60" s="21"/>
      <c r="W60" s="7"/>
      <c r="X60" s="21" t="str">
        <f>IFERROR(VLOOKUP($E60&amp;W60,'[1]Measurement Conversion'!$B:$H,6,FALSE)*V60,IF(W60="g",V60,""))</f>
        <v/>
      </c>
      <c r="Y60" s="27" t="str">
        <f>IFERROR(INDEX('Item Price Summary'!$O:$O,MATCH($D60,'Item Price Summary'!$G:$G,0))*X60,"")</f>
        <v/>
      </c>
      <c r="Z60" s="100"/>
      <c r="AA60" s="100"/>
      <c r="AB60" s="100"/>
      <c r="AC60" s="100"/>
    </row>
    <row r="61" spans="1:29" x14ac:dyDescent="0.3">
      <c r="A61">
        <f t="shared" si="6"/>
        <v>10</v>
      </c>
      <c r="B61" s="94"/>
      <c r="C61" s="94"/>
      <c r="D61" s="2" t="s">
        <v>92</v>
      </c>
      <c r="E61" s="2"/>
      <c r="F61" s="21"/>
      <c r="G61" s="7"/>
      <c r="H61" s="21" t="str">
        <f>IFERROR(VLOOKUP($E61&amp;G61,'[1]Measurement Conversion'!$B:$H,6,FALSE)*F61,IF(G61="g",F61,""))</f>
        <v/>
      </c>
      <c r="I61" s="27" t="str">
        <f>IFERROR(INDEX('Item Price Summary'!$O:$O,MATCH($D61,'Item Price Summary'!$G:$G,0))*H61,"")</f>
        <v/>
      </c>
      <c r="J61" s="101"/>
      <c r="K61" s="100"/>
      <c r="L61" s="101"/>
      <c r="M61" s="100"/>
      <c r="N61" s="21"/>
      <c r="O61" s="7"/>
      <c r="P61" s="21" t="str">
        <f>IFERROR(VLOOKUP($E61&amp;O61,'[1]Measurement Conversion'!$B:$H,6,FALSE)*N61,IF(O61="g",N61,""))</f>
        <v/>
      </c>
      <c r="Q61" s="27" t="str">
        <f>IFERROR(INDEX('Item Price Summary'!$O:$O,MATCH($D61,'Item Price Summary'!$G:$G,0))*P61,"")</f>
        <v/>
      </c>
      <c r="R61" s="100"/>
      <c r="S61" s="100"/>
      <c r="T61" s="100"/>
      <c r="U61" s="100"/>
      <c r="V61" s="21"/>
      <c r="W61" s="7"/>
      <c r="X61" s="21" t="str">
        <f>IFERROR(VLOOKUP($E61&amp;W61,'[1]Measurement Conversion'!$B:$H,6,FALSE)*V61,IF(W61="g",V61,""))</f>
        <v/>
      </c>
      <c r="Y61" s="27" t="str">
        <f>IFERROR(INDEX('Item Price Summary'!$O:$O,MATCH($D61,'Item Price Summary'!$G:$G,0))*X61,"")</f>
        <v/>
      </c>
      <c r="Z61" s="100"/>
      <c r="AA61" s="100"/>
      <c r="AB61" s="100"/>
      <c r="AC61" s="100"/>
    </row>
    <row r="62" spans="1:29" x14ac:dyDescent="0.3">
      <c r="A62">
        <v>1</v>
      </c>
      <c r="B62" s="94"/>
      <c r="C62" s="94" t="s">
        <v>61</v>
      </c>
      <c r="D62" s="2" t="s">
        <v>0</v>
      </c>
      <c r="E62" s="2" t="s">
        <v>74</v>
      </c>
      <c r="F62" s="21">
        <v>150</v>
      </c>
      <c r="G62" s="7" t="s">
        <v>45</v>
      </c>
      <c r="H62" s="21">
        <f>IFERROR(VLOOKUP($E62&amp;G62,'[1]Measurement Conversion'!$B:$H,6,FALSE)*F62,IF(G62="g",F62,""))</f>
        <v>150</v>
      </c>
      <c r="I62" s="27">
        <f>IFERROR(INDEX('Item Price Summary'!$O:$O,MATCH($D62,'Item Price Summary'!$G:$G,0))*H62,"")</f>
        <v>0</v>
      </c>
      <c r="J62" s="101">
        <f>SUM(I62:I71)</f>
        <v>0.44816</v>
      </c>
      <c r="K62" s="100">
        <f>J62/$G$4</f>
        <v>6.9053929121725727E-2</v>
      </c>
      <c r="L62" s="101">
        <f>SUM(I62:I71)+$H$4</f>
        <v>0.76875123916666666</v>
      </c>
      <c r="M62" s="100">
        <f>L62/$G$4</f>
        <v>0.11845165472521828</v>
      </c>
      <c r="N62" s="21">
        <v>200</v>
      </c>
      <c r="O62" s="7" t="s">
        <v>45</v>
      </c>
      <c r="P62" s="21">
        <f>IFERROR(VLOOKUP($E62&amp;O62,'[1]Measurement Conversion'!$B:$H,6,FALSE)*N62,IF(O62="g",N62,""))</f>
        <v>200</v>
      </c>
      <c r="Q62" s="27">
        <f>IFERROR(INDEX('Item Price Summary'!$O:$O,MATCH($D62,'Item Price Summary'!$G:$G,0))*P62,"")</f>
        <v>0</v>
      </c>
      <c r="R62" s="99">
        <f>SUM(Q62:Q71)</f>
        <v>0.79114300000000004</v>
      </c>
      <c r="S62" s="100">
        <f>R62/$G$5</f>
        <v>0.10562656875834446</v>
      </c>
      <c r="T62" s="99">
        <f>SUM(Q62:Q71)+$H$5</f>
        <v>1.1892507716666667</v>
      </c>
      <c r="U62" s="100">
        <f>T62/$G$5</f>
        <v>0.15877847418780597</v>
      </c>
      <c r="V62" s="21">
        <v>350</v>
      </c>
      <c r="W62" s="7" t="s">
        <v>45</v>
      </c>
      <c r="X62" s="21">
        <f>IFERROR(VLOOKUP($E62&amp;W62,'[1]Measurement Conversion'!$B:$H,6,FALSE)*V62,IF(W62="g",V62,""))</f>
        <v>350</v>
      </c>
      <c r="Y62" s="27">
        <f>IFERROR(INDEX('Item Price Summary'!$O:$O,MATCH($D62,'Item Price Summary'!$G:$G,0))*X62,"")</f>
        <v>0</v>
      </c>
      <c r="Z62" s="99">
        <f>SUM(Y62:Y71)</f>
        <v>1.146558</v>
      </c>
      <c r="AA62" s="100">
        <f>Z62/$G$6</f>
        <v>0.13504805653710247</v>
      </c>
      <c r="AB62" s="99">
        <f>SUM(Y62:Y71)+$H$6</f>
        <v>1.5516746666666665</v>
      </c>
      <c r="AC62" s="100">
        <f>AB62/$G$6</f>
        <v>0.18276497840596778</v>
      </c>
    </row>
    <row r="63" spans="1:29" x14ac:dyDescent="0.3">
      <c r="A63">
        <f>A62+1</f>
        <v>2</v>
      </c>
      <c r="B63" s="94"/>
      <c r="C63" s="94"/>
      <c r="D63" s="2" t="s">
        <v>28</v>
      </c>
      <c r="E63" s="2" t="s">
        <v>72</v>
      </c>
      <c r="F63" s="21">
        <v>1</v>
      </c>
      <c r="G63" s="7" t="s">
        <v>37</v>
      </c>
      <c r="H63" s="21">
        <f>IFERROR(VLOOKUP($E63&amp;G63,'[1]Measurement Conversion'!$B:$H,6,FALSE)*F63,IF(G63="g",F63,""))</f>
        <v>25</v>
      </c>
      <c r="I63" s="27">
        <f>IFERROR(INDEX('Item Price Summary'!$O:$O,MATCH($D63,'Item Price Summary'!$G:$G,0))*H63,"")</f>
        <v>0.12875</v>
      </c>
      <c r="J63" s="101"/>
      <c r="K63" s="100"/>
      <c r="L63" s="101"/>
      <c r="M63" s="100"/>
      <c r="N63" s="21">
        <v>2</v>
      </c>
      <c r="O63" s="7" t="s">
        <v>37</v>
      </c>
      <c r="P63" s="21">
        <f>IFERROR(VLOOKUP($E63&amp;O63,'[1]Measurement Conversion'!$B:$H,6,FALSE)*N63,IF(O63="g",N63,""))</f>
        <v>50</v>
      </c>
      <c r="Q63" s="27">
        <f>IFERROR(INDEX('Item Price Summary'!$O:$O,MATCH($D63,'Item Price Summary'!$G:$G,0))*P63,"")</f>
        <v>0.25750000000000001</v>
      </c>
      <c r="R63" s="100"/>
      <c r="S63" s="100"/>
      <c r="T63" s="100"/>
      <c r="U63" s="100"/>
      <c r="V63" s="21">
        <v>3</v>
      </c>
      <c r="W63" s="7" t="s">
        <v>37</v>
      </c>
      <c r="X63" s="21">
        <f>IFERROR(VLOOKUP($E63&amp;W63,'[1]Measurement Conversion'!$B:$H,6,FALSE)*V63,IF(W63="g",V63,""))</f>
        <v>75</v>
      </c>
      <c r="Y63" s="27">
        <f>IFERROR(INDEX('Item Price Summary'!$O:$O,MATCH($D63,'Item Price Summary'!$G:$G,0))*X63,"")</f>
        <v>0.38624999999999998</v>
      </c>
      <c r="Z63" s="100"/>
      <c r="AA63" s="100"/>
      <c r="AB63" s="100"/>
      <c r="AC63" s="100"/>
    </row>
    <row r="64" spans="1:29" x14ac:dyDescent="0.3">
      <c r="A64">
        <f t="shared" ref="A64:A71" si="7">A63+1</f>
        <v>3</v>
      </c>
      <c r="B64" s="94"/>
      <c r="C64" s="94"/>
      <c r="D64" s="2" t="s">
        <v>27</v>
      </c>
      <c r="E64" s="2" t="s">
        <v>27</v>
      </c>
      <c r="F64" s="21">
        <v>400</v>
      </c>
      <c r="G64" s="7" t="s">
        <v>26</v>
      </c>
      <c r="H64" s="21">
        <f>IFERROR(VLOOKUP($E64&amp;G64,'[1]Measurement Conversion'!$B:$H,6,FALSE)*F64,IF(G64="g",F64,""))</f>
        <v>202.88399999999999</v>
      </c>
      <c r="I64" s="27">
        <f>IFERROR(INDEX('Item Price Summary'!$O:$O,MATCH($D64,'Item Price Summary'!$G:$G,0))*H64,"")</f>
        <v>0</v>
      </c>
      <c r="J64" s="101"/>
      <c r="K64" s="100"/>
      <c r="L64" s="101"/>
      <c r="M64" s="100"/>
      <c r="N64" s="21">
        <v>500</v>
      </c>
      <c r="O64" s="7" t="s">
        <v>26</v>
      </c>
      <c r="P64" s="21">
        <f>IFERROR(VLOOKUP($E64&amp;O64,'[1]Measurement Conversion'!$B:$H,6,FALSE)*N64,IF(O64="g",N64,""))</f>
        <v>253.60499999999996</v>
      </c>
      <c r="Q64" s="27">
        <f>IFERROR(INDEX('Item Price Summary'!$O:$O,MATCH($D64,'Item Price Summary'!$G:$G,0))*P64,"")</f>
        <v>0</v>
      </c>
      <c r="R64" s="100"/>
      <c r="S64" s="100"/>
      <c r="T64" s="100"/>
      <c r="U64" s="100"/>
      <c r="V64" s="21">
        <v>700</v>
      </c>
      <c r="W64" s="7" t="s">
        <v>26</v>
      </c>
      <c r="X64" s="21">
        <f>IFERROR(VLOOKUP($E64&amp;W64,'[1]Measurement Conversion'!$B:$H,6,FALSE)*V64,IF(W64="g",V64,""))</f>
        <v>355.04699999999997</v>
      </c>
      <c r="Y64" s="27">
        <f>IFERROR(INDEX('Item Price Summary'!$O:$O,MATCH($D64,'Item Price Summary'!$G:$G,0))*X64,"")</f>
        <v>0</v>
      </c>
      <c r="Z64" s="100"/>
      <c r="AA64" s="100"/>
      <c r="AB64" s="100"/>
      <c r="AC64" s="100"/>
    </row>
    <row r="65" spans="1:29" x14ac:dyDescent="0.3">
      <c r="A65">
        <f t="shared" si="7"/>
        <v>4</v>
      </c>
      <c r="B65" s="94"/>
      <c r="C65" s="94"/>
      <c r="D65" s="2" t="s">
        <v>98</v>
      </c>
      <c r="E65" s="2" t="s">
        <v>98</v>
      </c>
      <c r="F65" s="21">
        <v>1</v>
      </c>
      <c r="G65" s="7" t="s">
        <v>121</v>
      </c>
      <c r="H65" s="21">
        <f>IFERROR(VLOOKUP($E65&amp;G65,'[1]Measurement Conversion'!$B:$H,6,FALSE)*F65,IF(G65="g",F65,""))</f>
        <v>30</v>
      </c>
      <c r="I65" s="27">
        <f>IFERROR(INDEX('Item Price Summary'!$O:$O,MATCH($D65,'Item Price Summary'!$G:$G,0))*H65,"")</f>
        <v>0.13392000000000001</v>
      </c>
      <c r="J65" s="101"/>
      <c r="K65" s="100"/>
      <c r="L65" s="101"/>
      <c r="M65" s="100"/>
      <c r="N65" s="21">
        <v>2</v>
      </c>
      <c r="O65" s="7" t="s">
        <v>121</v>
      </c>
      <c r="P65" s="21">
        <f>IFERROR(VLOOKUP($E65&amp;O65,'[1]Measurement Conversion'!$B:$H,6,FALSE)*N65,IF(O65="g",N65,""))</f>
        <v>60</v>
      </c>
      <c r="Q65" s="27">
        <f>IFERROR(INDEX('Item Price Summary'!$O:$O,MATCH($D65,'Item Price Summary'!$G:$G,0))*P65,"")</f>
        <v>0.26784000000000002</v>
      </c>
      <c r="R65" s="100"/>
      <c r="S65" s="100"/>
      <c r="T65" s="100"/>
      <c r="U65" s="100"/>
      <c r="V65" s="21">
        <v>3</v>
      </c>
      <c r="W65" s="7" t="s">
        <v>121</v>
      </c>
      <c r="X65" s="21">
        <f>IFERROR(VLOOKUP($E65&amp;W65,'[1]Measurement Conversion'!$B:$H,6,FALSE)*V65,IF(W65="g",V65,""))</f>
        <v>90</v>
      </c>
      <c r="Y65" s="27">
        <f>IFERROR(INDEX('Item Price Summary'!$O:$O,MATCH($D65,'Item Price Summary'!$G:$G,0))*X65,"")</f>
        <v>0.40176000000000001</v>
      </c>
      <c r="Z65" s="100"/>
      <c r="AA65" s="100"/>
      <c r="AB65" s="100"/>
      <c r="AC65" s="100"/>
    </row>
    <row r="66" spans="1:29" x14ac:dyDescent="0.3">
      <c r="A66">
        <f t="shared" si="7"/>
        <v>5</v>
      </c>
      <c r="B66" s="94"/>
      <c r="C66" s="94"/>
      <c r="D66" s="2" t="s">
        <v>99</v>
      </c>
      <c r="E66" s="2" t="s">
        <v>99</v>
      </c>
      <c r="F66" s="21">
        <v>2</v>
      </c>
      <c r="G66" s="7" t="s">
        <v>121</v>
      </c>
      <c r="H66" s="21">
        <f>IFERROR(VLOOKUP($E66&amp;G66,'[1]Measurement Conversion'!$B:$H,6,FALSE)*F66,IF(G66="g",F66,""))</f>
        <v>34</v>
      </c>
      <c r="I66" s="27">
        <f>IFERROR(INDEX('Item Price Summary'!$O:$O,MATCH($D66,'Item Price Summary'!$G:$G,0))*H66,"")</f>
        <v>0.13576199999999999</v>
      </c>
      <c r="J66" s="101"/>
      <c r="K66" s="100"/>
      <c r="L66" s="101"/>
      <c r="M66" s="100"/>
      <c r="N66" s="21">
        <v>3</v>
      </c>
      <c r="O66" s="7" t="s">
        <v>121</v>
      </c>
      <c r="P66" s="21">
        <f>IFERROR(VLOOKUP($E66&amp;O66,'[1]Measurement Conversion'!$B:$H,6,FALSE)*N66,IF(O66="g",N66,""))</f>
        <v>51</v>
      </c>
      <c r="Q66" s="27">
        <f>IFERROR(INDEX('Item Price Summary'!$O:$O,MATCH($D66,'Item Price Summary'!$G:$G,0))*P66,"")</f>
        <v>0.20364299999999999</v>
      </c>
      <c r="R66" s="100"/>
      <c r="S66" s="100"/>
      <c r="T66" s="100"/>
      <c r="U66" s="100"/>
      <c r="V66" s="21">
        <v>4</v>
      </c>
      <c r="W66" s="7" t="s">
        <v>121</v>
      </c>
      <c r="X66" s="21">
        <f>IFERROR(VLOOKUP($E66&amp;W66,'[1]Measurement Conversion'!$B:$H,6,FALSE)*V66,IF(W66="g",V66,""))</f>
        <v>68</v>
      </c>
      <c r="Y66" s="27">
        <f>IFERROR(INDEX('Item Price Summary'!$O:$O,MATCH($D66,'Item Price Summary'!$G:$G,0))*X66,"")</f>
        <v>0.27152399999999999</v>
      </c>
      <c r="Z66" s="100"/>
      <c r="AA66" s="100"/>
      <c r="AB66" s="100"/>
      <c r="AC66" s="100"/>
    </row>
    <row r="67" spans="1:29" x14ac:dyDescent="0.3">
      <c r="A67">
        <f t="shared" si="7"/>
        <v>6</v>
      </c>
      <c r="B67" s="94"/>
      <c r="C67" s="94"/>
      <c r="D67" s="2" t="s">
        <v>100</v>
      </c>
      <c r="E67" s="2" t="s">
        <v>73</v>
      </c>
      <c r="F67" s="21">
        <v>1</v>
      </c>
      <c r="G67" s="7" t="s">
        <v>37</v>
      </c>
      <c r="H67" s="21">
        <f>IFERROR(VLOOKUP($E67&amp;G67,'[1]Measurement Conversion'!$B:$H,6,FALSE)*F67,IF(G67="g",F67,""))</f>
        <v>16</v>
      </c>
      <c r="I67" s="27">
        <f>IFERROR(INDEX('Item Price Summary'!$O:$O,MATCH($D67,'Item Price Summary'!$G:$G,0))*H67,"")</f>
        <v>4.9727999999999994E-2</v>
      </c>
      <c r="J67" s="101"/>
      <c r="K67" s="100"/>
      <c r="L67" s="101"/>
      <c r="M67" s="100"/>
      <c r="N67" s="21">
        <v>1.25</v>
      </c>
      <c r="O67" s="7" t="s">
        <v>37</v>
      </c>
      <c r="P67" s="21">
        <f>IFERROR(VLOOKUP($E67&amp;O67,'[1]Measurement Conversion'!$B:$H,6,FALSE)*N67,IF(O67="g",N67,""))</f>
        <v>20</v>
      </c>
      <c r="Q67" s="27">
        <f>IFERROR(INDEX('Item Price Summary'!$O:$O,MATCH($D67,'Item Price Summary'!$G:$G,0))*P67,"")</f>
        <v>6.2159999999999993E-2</v>
      </c>
      <c r="R67" s="100"/>
      <c r="S67" s="100"/>
      <c r="T67" s="100"/>
      <c r="U67" s="100"/>
      <c r="V67" s="21">
        <v>1.75</v>
      </c>
      <c r="W67" s="7" t="s">
        <v>37</v>
      </c>
      <c r="X67" s="21">
        <f>IFERROR(VLOOKUP($E67&amp;W67,'[1]Measurement Conversion'!$B:$H,6,FALSE)*V67,IF(W67="g",V67,""))</f>
        <v>28</v>
      </c>
      <c r="Y67" s="27">
        <f>IFERROR(INDEX('Item Price Summary'!$O:$O,MATCH($D67,'Item Price Summary'!$G:$G,0))*X67,"")</f>
        <v>8.702399999999999E-2</v>
      </c>
      <c r="Z67" s="100"/>
      <c r="AA67" s="100"/>
      <c r="AB67" s="100"/>
      <c r="AC67" s="100"/>
    </row>
    <row r="68" spans="1:29" x14ac:dyDescent="0.3">
      <c r="A68">
        <f t="shared" si="7"/>
        <v>7</v>
      </c>
      <c r="B68" s="94"/>
      <c r="C68" s="94"/>
      <c r="D68" s="2" t="s">
        <v>151</v>
      </c>
      <c r="E68" s="2"/>
      <c r="F68" s="21"/>
      <c r="G68" s="7"/>
      <c r="H68" s="21" t="str">
        <f>IFERROR(VLOOKUP($E68&amp;G68,'[1]Measurement Conversion'!$B:$H,6,FALSE)*F68,IF(G68="g",F68,""))</f>
        <v/>
      </c>
      <c r="I68" s="27" t="str">
        <f>IFERROR(INDEX('Item Price Summary'!$O:$O,MATCH($D68,'Item Price Summary'!$G:$G,0))*H68,"")</f>
        <v/>
      </c>
      <c r="J68" s="101"/>
      <c r="K68" s="100"/>
      <c r="L68" s="101"/>
      <c r="M68" s="100"/>
      <c r="N68" s="21"/>
      <c r="O68" s="7"/>
      <c r="P68" s="21" t="str">
        <f>IFERROR(VLOOKUP($E68&amp;O68,'[1]Measurement Conversion'!$B:$H,6,FALSE)*N68,IF(O68="g",N68,""))</f>
        <v/>
      </c>
      <c r="Q68" s="27" t="str">
        <f>IFERROR(INDEX('Item Price Summary'!$O:$O,MATCH($D68,'Item Price Summary'!$G:$G,0))*P68,"")</f>
        <v/>
      </c>
      <c r="R68" s="100"/>
      <c r="S68" s="100"/>
      <c r="T68" s="100"/>
      <c r="U68" s="100"/>
      <c r="V68" s="21"/>
      <c r="W68" s="7"/>
      <c r="X68" s="21" t="str">
        <f>IFERROR(VLOOKUP($E68&amp;W68,'[1]Measurement Conversion'!$B:$H,6,FALSE)*V68,IF(W68="g",V68,""))</f>
        <v/>
      </c>
      <c r="Y68" s="27" t="str">
        <f>IFERROR(INDEX('Item Price Summary'!$O:$O,MATCH($D68,'Item Price Summary'!$G:$G,0))*X68,"")</f>
        <v/>
      </c>
      <c r="Z68" s="100"/>
      <c r="AA68" s="100"/>
      <c r="AB68" s="100"/>
      <c r="AC68" s="100"/>
    </row>
    <row r="69" spans="1:29" x14ac:dyDescent="0.3">
      <c r="A69">
        <f t="shared" si="7"/>
        <v>8</v>
      </c>
      <c r="B69" s="94"/>
      <c r="C69" s="94"/>
      <c r="D69" s="2" t="s">
        <v>151</v>
      </c>
      <c r="E69" s="2"/>
      <c r="F69" s="21"/>
      <c r="G69" s="7"/>
      <c r="H69" s="21" t="str">
        <f>IFERROR(VLOOKUP($E69&amp;G69,'[1]Measurement Conversion'!$B:$H,6,FALSE)*F69,IF(G69="g",F69,""))</f>
        <v/>
      </c>
      <c r="I69" s="27" t="str">
        <f>IFERROR(INDEX('Item Price Summary'!$O:$O,MATCH($D69,'Item Price Summary'!$G:$G,0))*H69,"")</f>
        <v/>
      </c>
      <c r="J69" s="101"/>
      <c r="K69" s="100"/>
      <c r="L69" s="101"/>
      <c r="M69" s="100"/>
      <c r="N69" s="21"/>
      <c r="O69" s="7"/>
      <c r="P69" s="21" t="str">
        <f>IFERROR(VLOOKUP($E69&amp;O69,'[1]Measurement Conversion'!$B:$H,6,FALSE)*N69,IF(O69="g",N69,""))</f>
        <v/>
      </c>
      <c r="Q69" s="27" t="str">
        <f>IFERROR(INDEX('Item Price Summary'!$O:$O,MATCH($D69,'Item Price Summary'!$G:$G,0))*P69,"")</f>
        <v/>
      </c>
      <c r="R69" s="100"/>
      <c r="S69" s="100"/>
      <c r="T69" s="100"/>
      <c r="U69" s="100"/>
      <c r="V69" s="21"/>
      <c r="W69" s="7"/>
      <c r="X69" s="21" t="str">
        <f>IFERROR(VLOOKUP($E69&amp;W69,'[1]Measurement Conversion'!$B:$H,6,FALSE)*V69,IF(W69="g",V69,""))</f>
        <v/>
      </c>
      <c r="Y69" s="27" t="str">
        <f>IFERROR(INDEX('Item Price Summary'!$O:$O,MATCH($D69,'Item Price Summary'!$G:$G,0))*X69,"")</f>
        <v/>
      </c>
      <c r="Z69" s="100"/>
      <c r="AA69" s="100"/>
      <c r="AB69" s="100"/>
      <c r="AC69" s="100"/>
    </row>
    <row r="70" spans="1:29" x14ac:dyDescent="0.3">
      <c r="A70">
        <f t="shared" si="7"/>
        <v>9</v>
      </c>
      <c r="B70" s="94"/>
      <c r="C70" s="94"/>
      <c r="D70" s="2" t="s">
        <v>151</v>
      </c>
      <c r="E70" s="2"/>
      <c r="F70" s="21"/>
      <c r="G70" s="7"/>
      <c r="H70" s="21" t="str">
        <f>IFERROR(VLOOKUP($E70&amp;G70,'[1]Measurement Conversion'!$B:$H,6,FALSE)*F70,IF(G70="g",F70,""))</f>
        <v/>
      </c>
      <c r="I70" s="27" t="str">
        <f>IFERROR(INDEX('Item Price Summary'!$O:$O,MATCH($D70,'Item Price Summary'!$G:$G,0))*H70,"")</f>
        <v/>
      </c>
      <c r="J70" s="101"/>
      <c r="K70" s="100"/>
      <c r="L70" s="101"/>
      <c r="M70" s="100"/>
      <c r="N70" s="21"/>
      <c r="O70" s="7"/>
      <c r="P70" s="21" t="str">
        <f>IFERROR(VLOOKUP($E70&amp;O70,'[1]Measurement Conversion'!$B:$H,6,FALSE)*N70,IF(O70="g",N70,""))</f>
        <v/>
      </c>
      <c r="Q70" s="27" t="str">
        <f>IFERROR(INDEX('Item Price Summary'!$O:$O,MATCH($D70,'Item Price Summary'!$G:$G,0))*P70,"")</f>
        <v/>
      </c>
      <c r="R70" s="100"/>
      <c r="S70" s="100"/>
      <c r="T70" s="100"/>
      <c r="U70" s="100"/>
      <c r="V70" s="21"/>
      <c r="W70" s="7"/>
      <c r="X70" s="21" t="str">
        <f>IFERROR(VLOOKUP($E70&amp;W70,'[1]Measurement Conversion'!$B:$H,6,FALSE)*V70,IF(W70="g",V70,""))</f>
        <v/>
      </c>
      <c r="Y70" s="27" t="str">
        <f>IFERROR(INDEX('Item Price Summary'!$O:$O,MATCH($D70,'Item Price Summary'!$G:$G,0))*X70,"")</f>
        <v/>
      </c>
      <c r="Z70" s="100"/>
      <c r="AA70" s="100"/>
      <c r="AB70" s="100"/>
      <c r="AC70" s="100"/>
    </row>
    <row r="71" spans="1:29" x14ac:dyDescent="0.3">
      <c r="A71">
        <f t="shared" si="7"/>
        <v>10</v>
      </c>
      <c r="B71" s="94"/>
      <c r="C71" s="94"/>
      <c r="D71" s="2" t="s">
        <v>92</v>
      </c>
      <c r="E71" s="2"/>
      <c r="F71" s="21"/>
      <c r="G71" s="7"/>
      <c r="H71" s="21" t="str">
        <f>IFERROR(VLOOKUP($E71&amp;G71,'[1]Measurement Conversion'!$B:$H,6,FALSE)*F71,IF(G71="g",F71,""))</f>
        <v/>
      </c>
      <c r="I71" s="27" t="str">
        <f>IFERROR(INDEX('Item Price Summary'!$O:$O,MATCH($D71,'Item Price Summary'!$G:$G,0))*H71,"")</f>
        <v/>
      </c>
      <c r="J71" s="101"/>
      <c r="K71" s="100"/>
      <c r="L71" s="101"/>
      <c r="M71" s="100"/>
      <c r="N71" s="21"/>
      <c r="O71" s="7"/>
      <c r="P71" s="21" t="str">
        <f>IFERROR(VLOOKUP($E71&amp;O71,'[1]Measurement Conversion'!$B:$H,6,FALSE)*N71,IF(O71="g",N71,""))</f>
        <v/>
      </c>
      <c r="Q71" s="27" t="str">
        <f>IFERROR(INDEX('Item Price Summary'!$O:$O,MATCH($D71,'Item Price Summary'!$G:$G,0))*P71,"")</f>
        <v/>
      </c>
      <c r="R71" s="100"/>
      <c r="S71" s="100"/>
      <c r="T71" s="100"/>
      <c r="U71" s="100"/>
      <c r="V71" s="21"/>
      <c r="W71" s="7"/>
      <c r="X71" s="21" t="str">
        <f>IFERROR(VLOOKUP($E71&amp;W71,'[1]Measurement Conversion'!$B:$H,6,FALSE)*V71,IF(W71="g",V71,""))</f>
        <v/>
      </c>
      <c r="Y71" s="27" t="str">
        <f>IFERROR(INDEX('Item Price Summary'!$O:$O,MATCH($D71,'Item Price Summary'!$G:$G,0))*X71,"")</f>
        <v/>
      </c>
      <c r="Z71" s="100"/>
      <c r="AA71" s="100"/>
      <c r="AB71" s="100"/>
      <c r="AC71" s="100"/>
    </row>
    <row r="72" spans="1:29" x14ac:dyDescent="0.3">
      <c r="A72">
        <v>1</v>
      </c>
      <c r="B72" s="94"/>
      <c r="C72" s="94" t="s">
        <v>62</v>
      </c>
      <c r="D72" s="2" t="s">
        <v>0</v>
      </c>
      <c r="E72" s="2" t="s">
        <v>74</v>
      </c>
      <c r="F72" s="21">
        <v>150</v>
      </c>
      <c r="G72" s="7" t="s">
        <v>45</v>
      </c>
      <c r="H72" s="21">
        <f>IFERROR(VLOOKUP($E72&amp;G72,'[1]Measurement Conversion'!$B:$H,6,FALSE)*F72,IF(G72="g",F72,""))</f>
        <v>150</v>
      </c>
      <c r="I72" s="27">
        <f>IFERROR(INDEX('Item Price Summary'!$O:$O,MATCH($D72,'Item Price Summary'!$G:$G,0))*H72,"")</f>
        <v>0</v>
      </c>
      <c r="J72" s="101">
        <f>SUM(I72:I81)</f>
        <v>0.32898349999999998</v>
      </c>
      <c r="K72" s="100">
        <f>J72/$G$4</f>
        <v>5.0690832049306619E-2</v>
      </c>
      <c r="L72" s="101">
        <f>SUM(I72:I81)+$H$4</f>
        <v>0.64957473916666664</v>
      </c>
      <c r="M72" s="100">
        <f>L72/$G$4</f>
        <v>0.10008855765279917</v>
      </c>
      <c r="N72" s="21">
        <v>200</v>
      </c>
      <c r="O72" s="7" t="s">
        <v>45</v>
      </c>
      <c r="P72" s="21">
        <f>IFERROR(VLOOKUP($E72&amp;O72,'[1]Measurement Conversion'!$B:$H,6,FALSE)*N72,IF(O72="g",N72,""))</f>
        <v>200</v>
      </c>
      <c r="Q72" s="27">
        <f>IFERROR(INDEX('Item Price Summary'!$O:$O,MATCH($D72,'Item Price Summary'!$G:$G,0))*P72,"")</f>
        <v>0</v>
      </c>
      <c r="R72" s="99">
        <f>SUM(Q72:Q81)</f>
        <v>0.45809050000000001</v>
      </c>
      <c r="S72" s="100">
        <f>R72/$G$5</f>
        <v>6.1160280373831775E-2</v>
      </c>
      <c r="T72" s="99">
        <f>SUM(Q72:Q81)+$H$5</f>
        <v>0.85619827166666673</v>
      </c>
      <c r="U72" s="100">
        <f>T72/$G$5</f>
        <v>0.11431218580329329</v>
      </c>
      <c r="V72" s="21">
        <v>350</v>
      </c>
      <c r="W72" s="7" t="s">
        <v>45</v>
      </c>
      <c r="X72" s="21">
        <f>IFERROR(VLOOKUP($E72&amp;W72,'[1]Measurement Conversion'!$B:$H,6,FALSE)*V72,IF(W72="g",V72,""))</f>
        <v>350</v>
      </c>
      <c r="Y72" s="27">
        <f>IFERROR(INDEX('Item Price Summary'!$O:$O,MATCH($D72,'Item Price Summary'!$G:$G,0))*X72,"")</f>
        <v>0</v>
      </c>
      <c r="Z72" s="99">
        <f>SUM(Y72:Y81)</f>
        <v>0.70769499999999996</v>
      </c>
      <c r="AA72" s="100">
        <f>Z72/$G$6</f>
        <v>8.3356301531213192E-2</v>
      </c>
      <c r="AB72" s="99">
        <f>SUM(Y72:Y81)+$H$6</f>
        <v>1.1128116666666665</v>
      </c>
      <c r="AC72" s="100">
        <f>AB72/$G$6</f>
        <v>0.13107322340007851</v>
      </c>
    </row>
    <row r="73" spans="1:29" x14ac:dyDescent="0.3">
      <c r="A73">
        <f>A72+1</f>
        <v>2</v>
      </c>
      <c r="B73" s="94"/>
      <c r="C73" s="94"/>
      <c r="D73" s="2" t="s">
        <v>42</v>
      </c>
      <c r="E73" s="2" t="s">
        <v>38</v>
      </c>
      <c r="F73" s="21">
        <v>2</v>
      </c>
      <c r="G73" s="7" t="s">
        <v>37</v>
      </c>
      <c r="H73" s="21">
        <f>IFERROR(VLOOKUP($E73&amp;G73,'[1]Measurement Conversion'!$B:$H,6,FALSE)*F73,IF(G73="g",F73,""))</f>
        <v>20</v>
      </c>
      <c r="I73" s="27" t="str">
        <f>IFERROR(INDEX('Item Price Summary'!$O:$O,MATCH($D73,'Item Price Summary'!$G:$G,0))*H73,"")</f>
        <v/>
      </c>
      <c r="J73" s="101"/>
      <c r="K73" s="100"/>
      <c r="L73" s="101"/>
      <c r="M73" s="100"/>
      <c r="N73" s="21">
        <v>3</v>
      </c>
      <c r="O73" s="7" t="s">
        <v>37</v>
      </c>
      <c r="P73" s="21">
        <f>IFERROR(VLOOKUP($E73&amp;O73,'[1]Measurement Conversion'!$B:$H,6,FALSE)*N73,IF(O73="g",N73,""))</f>
        <v>30</v>
      </c>
      <c r="Q73" s="27" t="str">
        <f>IFERROR(INDEX('Item Price Summary'!$O:$O,MATCH($D73,'Item Price Summary'!$G:$G,0))*P73,"")</f>
        <v/>
      </c>
      <c r="R73" s="100"/>
      <c r="S73" s="100"/>
      <c r="T73" s="100"/>
      <c r="U73" s="100"/>
      <c r="V73" s="21">
        <v>4</v>
      </c>
      <c r="W73" s="7" t="s">
        <v>37</v>
      </c>
      <c r="X73" s="21">
        <f>IFERROR(VLOOKUP($E73&amp;W73,'[1]Measurement Conversion'!$B:$H,6,FALSE)*V73,IF(W73="g",V73,""))</f>
        <v>40</v>
      </c>
      <c r="Y73" s="27" t="str">
        <f>IFERROR(INDEX('Item Price Summary'!$O:$O,MATCH($D73,'Item Price Summary'!$G:$G,0))*X73,"")</f>
        <v/>
      </c>
      <c r="Z73" s="100"/>
      <c r="AA73" s="100"/>
      <c r="AB73" s="100"/>
      <c r="AC73" s="100"/>
    </row>
    <row r="74" spans="1:29" x14ac:dyDescent="0.3">
      <c r="A74">
        <f t="shared" ref="A74:A81" si="8">A73+1</f>
        <v>3</v>
      </c>
      <c r="B74" s="94"/>
      <c r="C74" s="94"/>
      <c r="D74" s="2" t="s">
        <v>55</v>
      </c>
      <c r="E74" s="2" t="s">
        <v>55</v>
      </c>
      <c r="F74" s="21">
        <v>2.5</v>
      </c>
      <c r="G74" s="7" t="s">
        <v>37</v>
      </c>
      <c r="H74" s="21">
        <f>IFERROR(VLOOKUP($E74&amp;G74,'[1]Measurement Conversion'!$B:$H,6,FALSE)*F74,IF(G74="g",F74,""))</f>
        <v>32.5</v>
      </c>
      <c r="I74" s="27">
        <f>IFERROR(INDEX('Item Price Summary'!$O:$O,MATCH($D74,'Item Price Summary'!$G:$G,0))*H74,"")</f>
        <v>0.29168749999999999</v>
      </c>
      <c r="J74" s="101"/>
      <c r="K74" s="100"/>
      <c r="L74" s="101"/>
      <c r="M74" s="100"/>
      <c r="N74" s="21">
        <v>3.5</v>
      </c>
      <c r="O74" s="7" t="s">
        <v>37</v>
      </c>
      <c r="P74" s="21">
        <f>IFERROR(VLOOKUP($E74&amp;O74,'[1]Measurement Conversion'!$B:$H,6,FALSE)*N74,IF(O74="g",N74,""))</f>
        <v>45.5</v>
      </c>
      <c r="Q74" s="27">
        <f>IFERROR(INDEX('Item Price Summary'!$O:$O,MATCH($D74,'Item Price Summary'!$G:$G,0))*P74,"")</f>
        <v>0.40836250000000002</v>
      </c>
      <c r="R74" s="100"/>
      <c r="S74" s="100"/>
      <c r="T74" s="100"/>
      <c r="U74" s="100"/>
      <c r="V74" s="21">
        <v>5</v>
      </c>
      <c r="W74" s="7" t="s">
        <v>37</v>
      </c>
      <c r="X74" s="21">
        <f>IFERROR(VLOOKUP($E74&amp;W74,'[1]Measurement Conversion'!$B:$H,6,FALSE)*V74,IF(W74="g",V74,""))</f>
        <v>65</v>
      </c>
      <c r="Y74" s="27">
        <f>IFERROR(INDEX('Item Price Summary'!$O:$O,MATCH($D74,'Item Price Summary'!$G:$G,0))*X74,"")</f>
        <v>0.58337499999999998</v>
      </c>
      <c r="Z74" s="100"/>
      <c r="AA74" s="100"/>
      <c r="AB74" s="100"/>
      <c r="AC74" s="100"/>
    </row>
    <row r="75" spans="1:29" x14ac:dyDescent="0.3">
      <c r="A75">
        <f t="shared" si="8"/>
        <v>4</v>
      </c>
      <c r="B75" s="94"/>
      <c r="C75" s="94"/>
      <c r="D75" s="2" t="s">
        <v>27</v>
      </c>
      <c r="E75" s="2" t="s">
        <v>27</v>
      </c>
      <c r="F75" s="21">
        <v>400</v>
      </c>
      <c r="G75" s="7" t="s">
        <v>26</v>
      </c>
      <c r="H75" s="21">
        <f>IFERROR(VLOOKUP($E75&amp;G75,'[1]Measurement Conversion'!$B:$H,6,FALSE)*F75,IF(G75="g",F75,""))</f>
        <v>202.88399999999999</v>
      </c>
      <c r="I75" s="27">
        <f>IFERROR(INDEX('Item Price Summary'!$O:$O,MATCH($D75,'Item Price Summary'!$G:$G,0))*H75,"")</f>
        <v>0</v>
      </c>
      <c r="J75" s="101"/>
      <c r="K75" s="100"/>
      <c r="L75" s="101"/>
      <c r="M75" s="100"/>
      <c r="N75" s="21">
        <v>500</v>
      </c>
      <c r="O75" s="7" t="s">
        <v>26</v>
      </c>
      <c r="P75" s="21">
        <f>IFERROR(VLOOKUP($E75&amp;O75,'[1]Measurement Conversion'!$B:$H,6,FALSE)*N75,IF(O75="g",N75,""))</f>
        <v>253.60499999999996</v>
      </c>
      <c r="Q75" s="27">
        <f>IFERROR(INDEX('Item Price Summary'!$O:$O,MATCH($D75,'Item Price Summary'!$G:$G,0))*P75,"")</f>
        <v>0</v>
      </c>
      <c r="R75" s="100"/>
      <c r="S75" s="100"/>
      <c r="T75" s="100"/>
      <c r="U75" s="100"/>
      <c r="V75" s="21">
        <v>700</v>
      </c>
      <c r="W75" s="7" t="s">
        <v>26</v>
      </c>
      <c r="X75" s="21">
        <f>IFERROR(VLOOKUP($E75&amp;W75,'[1]Measurement Conversion'!$B:$H,6,FALSE)*V75,IF(W75="g",V75,""))</f>
        <v>355.04699999999997</v>
      </c>
      <c r="Y75" s="27">
        <f>IFERROR(INDEX('Item Price Summary'!$O:$O,MATCH($D75,'Item Price Summary'!$G:$G,0))*X75,"")</f>
        <v>0</v>
      </c>
      <c r="Z75" s="100"/>
      <c r="AA75" s="100"/>
      <c r="AB75" s="100"/>
      <c r="AC75" s="100"/>
    </row>
    <row r="76" spans="1:29" x14ac:dyDescent="0.3">
      <c r="A76">
        <f t="shared" si="8"/>
        <v>5</v>
      </c>
      <c r="B76" s="94"/>
      <c r="C76" s="94"/>
      <c r="D76" s="2" t="s">
        <v>100</v>
      </c>
      <c r="E76" s="2" t="s">
        <v>73</v>
      </c>
      <c r="F76" s="21">
        <v>0.75</v>
      </c>
      <c r="G76" s="7" t="s">
        <v>37</v>
      </c>
      <c r="H76" s="21">
        <f>IFERROR(VLOOKUP($E76&amp;G76,'[1]Measurement Conversion'!$B:$H,6,FALSE)*F76,IF(G76="g",F76,""))</f>
        <v>12</v>
      </c>
      <c r="I76" s="27">
        <f>IFERROR(INDEX('Item Price Summary'!$O:$O,MATCH($D76,'Item Price Summary'!$G:$G,0))*H76,"")</f>
        <v>3.7295999999999996E-2</v>
      </c>
      <c r="J76" s="101"/>
      <c r="K76" s="100"/>
      <c r="L76" s="101"/>
      <c r="M76" s="100"/>
      <c r="N76" s="21">
        <v>1</v>
      </c>
      <c r="O76" s="7" t="s">
        <v>37</v>
      </c>
      <c r="P76" s="21">
        <f>IFERROR(VLOOKUP($E76&amp;O76,'[1]Measurement Conversion'!$B:$H,6,FALSE)*N76,IF(O76="g",N76,""))</f>
        <v>16</v>
      </c>
      <c r="Q76" s="27">
        <f>IFERROR(INDEX('Item Price Summary'!$O:$O,MATCH($D76,'Item Price Summary'!$G:$G,0))*P76,"")</f>
        <v>4.9727999999999994E-2</v>
      </c>
      <c r="R76" s="100"/>
      <c r="S76" s="100"/>
      <c r="T76" s="100"/>
      <c r="U76" s="100"/>
      <c r="V76" s="21">
        <v>2.5</v>
      </c>
      <c r="W76" s="7" t="s">
        <v>37</v>
      </c>
      <c r="X76" s="21">
        <f>IFERROR(VLOOKUP($E76&amp;W76,'[1]Measurement Conversion'!$B:$H,6,FALSE)*V76,IF(W76="g",V76,""))</f>
        <v>40</v>
      </c>
      <c r="Y76" s="27">
        <f>IFERROR(INDEX('Item Price Summary'!$O:$O,MATCH($D76,'Item Price Summary'!$G:$G,0))*X76,"")</f>
        <v>0.12431999999999999</v>
      </c>
      <c r="Z76" s="100"/>
      <c r="AA76" s="100"/>
      <c r="AB76" s="100"/>
      <c r="AC76" s="100"/>
    </row>
    <row r="77" spans="1:29" x14ac:dyDescent="0.3">
      <c r="A77">
        <f t="shared" si="8"/>
        <v>6</v>
      </c>
      <c r="B77" s="94"/>
      <c r="C77" s="94"/>
      <c r="D77" s="2" t="s">
        <v>151</v>
      </c>
      <c r="E77" s="2"/>
      <c r="F77" s="21"/>
      <c r="G77" s="7"/>
      <c r="H77" s="21" t="str">
        <f>IFERROR(VLOOKUP($E77&amp;G77,'[1]Measurement Conversion'!$B:$H,6,FALSE)*F77,IF(G77="g",F77,""))</f>
        <v/>
      </c>
      <c r="I77" s="27" t="str">
        <f>IFERROR(INDEX('Item Price Summary'!$O:$O,MATCH($D77,'Item Price Summary'!$G:$G,0))*H77,"")</f>
        <v/>
      </c>
      <c r="J77" s="101"/>
      <c r="K77" s="100"/>
      <c r="L77" s="101"/>
      <c r="M77" s="100"/>
      <c r="N77" s="21"/>
      <c r="O77" s="7"/>
      <c r="P77" s="21" t="str">
        <f>IFERROR(VLOOKUP($E77&amp;O77,'[1]Measurement Conversion'!$B:$H,6,FALSE)*N77,IF(O77="g",N77,""))</f>
        <v/>
      </c>
      <c r="Q77" s="27" t="str">
        <f>IFERROR(INDEX('Item Price Summary'!$O:$O,MATCH($D77,'Item Price Summary'!$G:$G,0))*P77,"")</f>
        <v/>
      </c>
      <c r="R77" s="100"/>
      <c r="S77" s="100"/>
      <c r="T77" s="100"/>
      <c r="U77" s="100"/>
      <c r="V77" s="21"/>
      <c r="W77" s="7"/>
      <c r="X77" s="21" t="str">
        <f>IFERROR(VLOOKUP($E77&amp;W77,'[1]Measurement Conversion'!$B:$H,6,FALSE)*V77,IF(W77="g",V77,""))</f>
        <v/>
      </c>
      <c r="Y77" s="27" t="str">
        <f>IFERROR(INDEX('Item Price Summary'!$O:$O,MATCH($D77,'Item Price Summary'!$G:$G,0))*X77,"")</f>
        <v/>
      </c>
      <c r="Z77" s="100"/>
      <c r="AA77" s="100"/>
      <c r="AB77" s="100"/>
      <c r="AC77" s="100"/>
    </row>
    <row r="78" spans="1:29" x14ac:dyDescent="0.3">
      <c r="A78">
        <f t="shared" si="8"/>
        <v>7</v>
      </c>
      <c r="B78" s="94"/>
      <c r="C78" s="94"/>
      <c r="D78" s="2" t="s">
        <v>151</v>
      </c>
      <c r="E78" s="2"/>
      <c r="F78" s="21"/>
      <c r="G78" s="7"/>
      <c r="H78" s="21" t="str">
        <f>IFERROR(VLOOKUP($E78&amp;G78,'[1]Measurement Conversion'!$B:$H,6,FALSE)*F78,IF(G78="g",F78,""))</f>
        <v/>
      </c>
      <c r="I78" s="27" t="str">
        <f>IFERROR(INDEX('Item Price Summary'!$O:$O,MATCH($D78,'Item Price Summary'!$G:$G,0))*H78,"")</f>
        <v/>
      </c>
      <c r="J78" s="101"/>
      <c r="K78" s="100"/>
      <c r="L78" s="101"/>
      <c r="M78" s="100"/>
      <c r="N78" s="21"/>
      <c r="O78" s="7"/>
      <c r="P78" s="21" t="str">
        <f>IFERROR(VLOOKUP($E78&amp;O78,'[1]Measurement Conversion'!$B:$H,6,FALSE)*N78,IF(O78="g",N78,""))</f>
        <v/>
      </c>
      <c r="Q78" s="27" t="str">
        <f>IFERROR(INDEX('Item Price Summary'!$O:$O,MATCH($D78,'Item Price Summary'!$G:$G,0))*P78,"")</f>
        <v/>
      </c>
      <c r="R78" s="100"/>
      <c r="S78" s="100"/>
      <c r="T78" s="100"/>
      <c r="U78" s="100"/>
      <c r="V78" s="21"/>
      <c r="W78" s="7"/>
      <c r="X78" s="21" t="str">
        <f>IFERROR(VLOOKUP($E78&amp;W78,'[1]Measurement Conversion'!$B:$H,6,FALSE)*V78,IF(W78="g",V78,""))</f>
        <v/>
      </c>
      <c r="Y78" s="27" t="str">
        <f>IFERROR(INDEX('Item Price Summary'!$O:$O,MATCH($D78,'Item Price Summary'!$G:$G,0))*X78,"")</f>
        <v/>
      </c>
      <c r="Z78" s="100"/>
      <c r="AA78" s="100"/>
      <c r="AB78" s="100"/>
      <c r="AC78" s="100"/>
    </row>
    <row r="79" spans="1:29" x14ac:dyDescent="0.3">
      <c r="A79">
        <f t="shared" si="8"/>
        <v>8</v>
      </c>
      <c r="B79" s="94"/>
      <c r="C79" s="94"/>
      <c r="D79" s="2" t="s">
        <v>151</v>
      </c>
      <c r="E79" s="2"/>
      <c r="F79" s="21"/>
      <c r="G79" s="7"/>
      <c r="H79" s="21" t="str">
        <f>IFERROR(VLOOKUP($E79&amp;G79,'[1]Measurement Conversion'!$B:$H,6,FALSE)*F79,IF(G79="g",F79,""))</f>
        <v/>
      </c>
      <c r="I79" s="27" t="str">
        <f>IFERROR(INDEX('Item Price Summary'!$O:$O,MATCH($D79,'Item Price Summary'!$G:$G,0))*H79,"")</f>
        <v/>
      </c>
      <c r="J79" s="101"/>
      <c r="K79" s="100"/>
      <c r="L79" s="101"/>
      <c r="M79" s="100"/>
      <c r="N79" s="21"/>
      <c r="O79" s="7"/>
      <c r="P79" s="21" t="str">
        <f>IFERROR(VLOOKUP($E79&amp;O79,'[1]Measurement Conversion'!$B:$H,6,FALSE)*N79,IF(O79="g",N79,""))</f>
        <v/>
      </c>
      <c r="Q79" s="27" t="str">
        <f>IFERROR(INDEX('Item Price Summary'!$O:$O,MATCH($D79,'Item Price Summary'!$G:$G,0))*P79,"")</f>
        <v/>
      </c>
      <c r="R79" s="100"/>
      <c r="S79" s="100"/>
      <c r="T79" s="100"/>
      <c r="U79" s="100"/>
      <c r="V79" s="21"/>
      <c r="W79" s="7"/>
      <c r="X79" s="21" t="str">
        <f>IFERROR(VLOOKUP($E79&amp;W79,'[1]Measurement Conversion'!$B:$H,6,FALSE)*V79,IF(W79="g",V79,""))</f>
        <v/>
      </c>
      <c r="Y79" s="27" t="str">
        <f>IFERROR(INDEX('Item Price Summary'!$O:$O,MATCH($D79,'Item Price Summary'!$G:$G,0))*X79,"")</f>
        <v/>
      </c>
      <c r="Z79" s="100"/>
      <c r="AA79" s="100"/>
      <c r="AB79" s="100"/>
      <c r="AC79" s="100"/>
    </row>
    <row r="80" spans="1:29" x14ac:dyDescent="0.3">
      <c r="A80">
        <f t="shared" si="8"/>
        <v>9</v>
      </c>
      <c r="B80" s="94"/>
      <c r="C80" s="94"/>
      <c r="D80" s="2" t="s">
        <v>151</v>
      </c>
      <c r="E80" s="2"/>
      <c r="F80" s="21"/>
      <c r="G80" s="7"/>
      <c r="H80" s="21" t="str">
        <f>IFERROR(VLOOKUP($E80&amp;G80,'[1]Measurement Conversion'!$B:$H,6,FALSE)*F80,IF(G80="g",F80,""))</f>
        <v/>
      </c>
      <c r="I80" s="27" t="str">
        <f>IFERROR(INDEX('Item Price Summary'!$O:$O,MATCH($D80,'Item Price Summary'!$G:$G,0))*H80,"")</f>
        <v/>
      </c>
      <c r="J80" s="101"/>
      <c r="K80" s="100"/>
      <c r="L80" s="101"/>
      <c r="M80" s="100"/>
      <c r="N80" s="21"/>
      <c r="O80" s="7"/>
      <c r="P80" s="21" t="str">
        <f>IFERROR(VLOOKUP($E80&amp;O80,'[1]Measurement Conversion'!$B:$H,6,FALSE)*N80,IF(O80="g",N80,""))</f>
        <v/>
      </c>
      <c r="Q80" s="27" t="str">
        <f>IFERROR(INDEX('Item Price Summary'!$O:$O,MATCH($D80,'Item Price Summary'!$G:$G,0))*P80,"")</f>
        <v/>
      </c>
      <c r="R80" s="100"/>
      <c r="S80" s="100"/>
      <c r="T80" s="100"/>
      <c r="U80" s="100"/>
      <c r="V80" s="21"/>
      <c r="W80" s="7"/>
      <c r="X80" s="21" t="str">
        <f>IFERROR(VLOOKUP($E80&amp;W80,'[1]Measurement Conversion'!$B:$H,6,FALSE)*V80,IF(W80="g",V80,""))</f>
        <v/>
      </c>
      <c r="Y80" s="27" t="str">
        <f>IFERROR(INDEX('Item Price Summary'!$O:$O,MATCH($D80,'Item Price Summary'!$G:$G,0))*X80,"")</f>
        <v/>
      </c>
      <c r="Z80" s="100"/>
      <c r="AA80" s="100"/>
      <c r="AB80" s="100"/>
      <c r="AC80" s="100"/>
    </row>
    <row r="81" spans="1:29" x14ac:dyDescent="0.3">
      <c r="A81">
        <f t="shared" si="8"/>
        <v>10</v>
      </c>
      <c r="B81" s="94"/>
      <c r="C81" s="94"/>
      <c r="D81" s="2" t="s">
        <v>92</v>
      </c>
      <c r="E81" s="2"/>
      <c r="F81" s="21"/>
      <c r="G81" s="7"/>
      <c r="H81" s="21" t="str">
        <f>IFERROR(VLOOKUP($E81&amp;G81,'[1]Measurement Conversion'!$B:$H,6,FALSE)*F81,IF(G81="g",F81,""))</f>
        <v/>
      </c>
      <c r="I81" s="27" t="str">
        <f>IFERROR(INDEX('Item Price Summary'!$O:$O,MATCH($D81,'Item Price Summary'!$G:$G,0))*H81,"")</f>
        <v/>
      </c>
      <c r="J81" s="101"/>
      <c r="K81" s="100"/>
      <c r="L81" s="101"/>
      <c r="M81" s="100"/>
      <c r="N81" s="21"/>
      <c r="O81" s="7"/>
      <c r="P81" s="21" t="str">
        <f>IFERROR(VLOOKUP($E81&amp;O81,'[1]Measurement Conversion'!$B:$H,6,FALSE)*N81,IF(O81="g",N81,""))</f>
        <v/>
      </c>
      <c r="Q81" s="27" t="str">
        <f>IFERROR(INDEX('Item Price Summary'!$O:$O,MATCH($D81,'Item Price Summary'!$G:$G,0))*P81,"")</f>
        <v/>
      </c>
      <c r="R81" s="100"/>
      <c r="S81" s="100"/>
      <c r="T81" s="100"/>
      <c r="U81" s="100"/>
      <c r="V81" s="21"/>
      <c r="W81" s="7"/>
      <c r="X81" s="21" t="str">
        <f>IFERROR(VLOOKUP($E81&amp;W81,'[1]Measurement Conversion'!$B:$H,6,FALSE)*V81,IF(W81="g",V81,""))</f>
        <v/>
      </c>
      <c r="Y81" s="27" t="str">
        <f>IFERROR(INDEX('Item Price Summary'!$O:$O,MATCH($D81,'Item Price Summary'!$G:$G,0))*X81,"")</f>
        <v/>
      </c>
      <c r="Z81" s="100"/>
      <c r="AA81" s="100"/>
      <c r="AB81" s="100"/>
      <c r="AC81" s="100"/>
    </row>
    <row r="82" spans="1:29" x14ac:dyDescent="0.3">
      <c r="A82">
        <v>1</v>
      </c>
      <c r="B82" s="94"/>
      <c r="C82" s="94" t="s">
        <v>63</v>
      </c>
      <c r="D82" s="2" t="s">
        <v>0</v>
      </c>
      <c r="E82" s="2" t="s">
        <v>74</v>
      </c>
      <c r="F82" s="21">
        <v>150</v>
      </c>
      <c r="G82" s="7" t="s">
        <v>45</v>
      </c>
      <c r="H82" s="21">
        <f>IFERROR(VLOOKUP($E82&amp;G82,'[1]Measurement Conversion'!$B:$H,6,FALSE)*F82,IF(G82="g",F82,""))</f>
        <v>150</v>
      </c>
      <c r="I82" s="27">
        <f>IFERROR(INDEX('Item Price Summary'!$O:$O,MATCH($D82,'Item Price Summary'!$G:$G,0))*H82,"")</f>
        <v>0</v>
      </c>
      <c r="J82" s="101">
        <f>SUM(I82:I91)</f>
        <v>0.88440311013215867</v>
      </c>
      <c r="K82" s="100">
        <f>J82/$G$4</f>
        <v>0.13627166565980872</v>
      </c>
      <c r="L82" s="101">
        <f>SUM(I82:I91)+$H$4</f>
        <v>1.2049943492988253</v>
      </c>
      <c r="M82" s="100">
        <f>L82/$G$4</f>
        <v>0.18566939126330129</v>
      </c>
      <c r="N82" s="21">
        <v>200</v>
      </c>
      <c r="O82" s="7" t="s">
        <v>45</v>
      </c>
      <c r="P82" s="21">
        <f>IFERROR(VLOOKUP($E82&amp;O82,'[1]Measurement Conversion'!$B:$H,6,FALSE)*N82,IF(O82="g",N82,""))</f>
        <v>200</v>
      </c>
      <c r="Q82" s="27">
        <f>IFERROR(INDEX('Item Price Summary'!$O:$O,MATCH($D82,'Item Price Summary'!$G:$G,0))*P82,"")</f>
        <v>0</v>
      </c>
      <c r="R82" s="99">
        <f>SUM(Q82:Q91)</f>
        <v>1.2608934801762115</v>
      </c>
      <c r="S82" s="100">
        <f>R82/$G$5</f>
        <v>0.16834358880857295</v>
      </c>
      <c r="T82" s="99">
        <f>SUM(Q82:Q91)+$H$5</f>
        <v>1.6590012518428781</v>
      </c>
      <c r="U82" s="100">
        <f>T82/$G$5</f>
        <v>0.22149549423803444</v>
      </c>
      <c r="V82" s="21">
        <v>350</v>
      </c>
      <c r="W82" s="7" t="s">
        <v>45</v>
      </c>
      <c r="X82" s="21">
        <f>IFERROR(VLOOKUP($E82&amp;W82,'[1]Measurement Conversion'!$B:$H,6,FALSE)*V82,IF(W82="g",V82,""))</f>
        <v>350</v>
      </c>
      <c r="Y82" s="27">
        <f>IFERROR(INDEX('Item Price Summary'!$O:$O,MATCH($D82,'Item Price Summary'!$G:$G,0))*X82,"")</f>
        <v>0</v>
      </c>
      <c r="Z82" s="99">
        <f>SUM(Y82:Y91)</f>
        <v>1.8851242202643173</v>
      </c>
      <c r="AA82" s="100">
        <f>Z82/$G$6</f>
        <v>0.22204054420074407</v>
      </c>
      <c r="AB82" s="99">
        <f>SUM(Y82:Y91)+$H$6</f>
        <v>2.290240886930984</v>
      </c>
      <c r="AC82" s="100">
        <f>AB82/$G$6</f>
        <v>0.26975746606960943</v>
      </c>
    </row>
    <row r="83" spans="1:29" x14ac:dyDescent="0.3">
      <c r="A83">
        <f>A82+1</f>
        <v>2</v>
      </c>
      <c r="B83" s="94"/>
      <c r="C83" s="94"/>
      <c r="D83" s="2" t="s">
        <v>28</v>
      </c>
      <c r="E83" s="2" t="s">
        <v>72</v>
      </c>
      <c r="F83" s="21">
        <v>1</v>
      </c>
      <c r="G83" s="7" t="s">
        <v>37</v>
      </c>
      <c r="H83" s="21">
        <f>IFERROR(VLOOKUP($E83&amp;G83,'[1]Measurement Conversion'!$B:$H,6,FALSE)*F83,IF(G83="g",F83,""))</f>
        <v>25</v>
      </c>
      <c r="I83" s="27">
        <f>IFERROR(INDEX('Item Price Summary'!$O:$O,MATCH($D83,'Item Price Summary'!$G:$G,0))*H83,"")</f>
        <v>0.12875</v>
      </c>
      <c r="J83" s="101"/>
      <c r="K83" s="100"/>
      <c r="L83" s="101"/>
      <c r="M83" s="100"/>
      <c r="N83" s="21">
        <v>2</v>
      </c>
      <c r="O83" s="7" t="s">
        <v>37</v>
      </c>
      <c r="P83" s="21">
        <f>IFERROR(VLOOKUP($E83&amp;O83,'[1]Measurement Conversion'!$B:$H,6,FALSE)*N83,IF(O83="g",N83,""))</f>
        <v>50</v>
      </c>
      <c r="Q83" s="27">
        <f>IFERROR(INDEX('Item Price Summary'!$O:$O,MATCH($D83,'Item Price Summary'!$G:$G,0))*P83,"")</f>
        <v>0.25750000000000001</v>
      </c>
      <c r="R83" s="100"/>
      <c r="S83" s="100"/>
      <c r="T83" s="100"/>
      <c r="U83" s="100"/>
      <c r="V83" s="21">
        <v>3</v>
      </c>
      <c r="W83" s="7" t="s">
        <v>37</v>
      </c>
      <c r="X83" s="21">
        <f>IFERROR(VLOOKUP($E83&amp;W83,'[1]Measurement Conversion'!$B:$H,6,FALSE)*V83,IF(W83="g",V83,""))</f>
        <v>75</v>
      </c>
      <c r="Y83" s="27">
        <f>IFERROR(INDEX('Item Price Summary'!$O:$O,MATCH($D83,'Item Price Summary'!$G:$G,0))*X83,"")</f>
        <v>0.38624999999999998</v>
      </c>
      <c r="Z83" s="100"/>
      <c r="AA83" s="100"/>
      <c r="AB83" s="100"/>
      <c r="AC83" s="100"/>
    </row>
    <row r="84" spans="1:29" x14ac:dyDescent="0.3">
      <c r="A84">
        <f t="shared" ref="A84:A91" si="9">A83+1</f>
        <v>3</v>
      </c>
      <c r="B84" s="94"/>
      <c r="C84" s="94"/>
      <c r="D84" s="2" t="s">
        <v>27</v>
      </c>
      <c r="E84" s="2" t="s">
        <v>27</v>
      </c>
      <c r="F84" s="21">
        <v>400</v>
      </c>
      <c r="G84" s="7" t="s">
        <v>26</v>
      </c>
      <c r="H84" s="21">
        <f>IFERROR(VLOOKUP($E84&amp;G84,'[1]Measurement Conversion'!$B:$H,6,FALSE)*F84,IF(G84="g",F84,""))</f>
        <v>202.88399999999999</v>
      </c>
      <c r="I84" s="27">
        <f>IFERROR(INDEX('Item Price Summary'!$O:$O,MATCH($D84,'Item Price Summary'!$G:$G,0))*H84,"")</f>
        <v>0</v>
      </c>
      <c r="J84" s="101"/>
      <c r="K84" s="100"/>
      <c r="L84" s="101"/>
      <c r="M84" s="100"/>
      <c r="N84" s="21">
        <v>500</v>
      </c>
      <c r="O84" s="7" t="s">
        <v>26</v>
      </c>
      <c r="P84" s="21">
        <f>IFERROR(VLOOKUP($E84&amp;O84,'[1]Measurement Conversion'!$B:$H,6,FALSE)*N84,IF(O84="g",N84,""))</f>
        <v>253.60499999999996</v>
      </c>
      <c r="Q84" s="27">
        <f>IFERROR(INDEX('Item Price Summary'!$O:$O,MATCH($D84,'Item Price Summary'!$G:$G,0))*P84,"")</f>
        <v>0</v>
      </c>
      <c r="R84" s="100"/>
      <c r="S84" s="100"/>
      <c r="T84" s="100"/>
      <c r="U84" s="100"/>
      <c r="V84" s="21">
        <v>700</v>
      </c>
      <c r="W84" s="7" t="s">
        <v>26</v>
      </c>
      <c r="X84" s="21">
        <f>IFERROR(VLOOKUP($E84&amp;W84,'[1]Measurement Conversion'!$B:$H,6,FALSE)*V84,IF(W84="g",V84,""))</f>
        <v>355.04699999999997</v>
      </c>
      <c r="Y84" s="27">
        <f>IFERROR(INDEX('Item Price Summary'!$O:$O,MATCH($D84,'Item Price Summary'!$G:$G,0))*X84,"")</f>
        <v>0</v>
      </c>
      <c r="Z84" s="100"/>
      <c r="AA84" s="100"/>
      <c r="AB84" s="100"/>
      <c r="AC84" s="100"/>
    </row>
    <row r="85" spans="1:29" x14ac:dyDescent="0.3">
      <c r="A85">
        <f t="shared" si="9"/>
        <v>4</v>
      </c>
      <c r="B85" s="94"/>
      <c r="C85" s="94"/>
      <c r="D85" s="2" t="s">
        <v>110</v>
      </c>
      <c r="E85" s="2" t="s">
        <v>111</v>
      </c>
      <c r="F85" s="21">
        <v>3</v>
      </c>
      <c r="G85" s="7" t="s">
        <v>96</v>
      </c>
      <c r="H85" s="21">
        <f>IFERROR(VLOOKUP($E85&amp;G85,'[1]Measurement Conversion'!$B:$H,6,FALSE)*F85,IF(G85="g",F85,""))</f>
        <v>90</v>
      </c>
      <c r="I85" s="27">
        <f>IFERROR(INDEX('Item Price Summary'!$O:$O,MATCH($D85,'Item Price Summary'!$G:$G,0))*H85,"")</f>
        <v>0.70592511013215864</v>
      </c>
      <c r="J85" s="101"/>
      <c r="K85" s="100"/>
      <c r="L85" s="101"/>
      <c r="M85" s="100"/>
      <c r="N85" s="21">
        <v>4</v>
      </c>
      <c r="O85" s="7" t="s">
        <v>96</v>
      </c>
      <c r="P85" s="21">
        <f>IFERROR(VLOOKUP($E85&amp;O85,'[1]Measurement Conversion'!$B:$H,6,FALSE)*N85,IF(O85="g",N85,""))</f>
        <v>120</v>
      </c>
      <c r="Q85" s="27">
        <f>IFERROR(INDEX('Item Price Summary'!$O:$O,MATCH($D85,'Item Price Summary'!$G:$G,0))*P85,"")</f>
        <v>0.94123348017621145</v>
      </c>
      <c r="R85" s="100"/>
      <c r="S85" s="100"/>
      <c r="T85" s="100"/>
      <c r="U85" s="100"/>
      <c r="V85" s="21">
        <v>6</v>
      </c>
      <c r="W85" s="7" t="s">
        <v>96</v>
      </c>
      <c r="X85" s="21">
        <f>IFERROR(VLOOKUP($E85&amp;W85,'[1]Measurement Conversion'!$B:$H,6,FALSE)*V85,IF(W85="g",V85,""))</f>
        <v>180</v>
      </c>
      <c r="Y85" s="27">
        <f>IFERROR(INDEX('Item Price Summary'!$O:$O,MATCH($D85,'Item Price Summary'!$G:$G,0))*X85,"")</f>
        <v>1.4118502202643173</v>
      </c>
      <c r="Z85" s="100"/>
      <c r="AA85" s="100"/>
      <c r="AB85" s="100"/>
      <c r="AC85" s="100"/>
    </row>
    <row r="86" spans="1:29" x14ac:dyDescent="0.3">
      <c r="A86">
        <f t="shared" si="9"/>
        <v>5</v>
      </c>
      <c r="B86" s="94"/>
      <c r="C86" s="94"/>
      <c r="D86" s="2" t="s">
        <v>100</v>
      </c>
      <c r="E86" s="2" t="s">
        <v>73</v>
      </c>
      <c r="F86" s="21">
        <v>1</v>
      </c>
      <c r="G86" s="7" t="s">
        <v>37</v>
      </c>
      <c r="H86" s="21">
        <f>IFERROR(VLOOKUP($E86&amp;G86,'[1]Measurement Conversion'!$B:$H,6,FALSE)*F86,IF(G86="g",F86,""))</f>
        <v>16</v>
      </c>
      <c r="I86" s="27">
        <f>IFERROR(INDEX('Item Price Summary'!$O:$O,MATCH($D86,'Item Price Summary'!$G:$G,0))*H86,"")</f>
        <v>4.9727999999999994E-2</v>
      </c>
      <c r="J86" s="101"/>
      <c r="K86" s="100"/>
      <c r="L86" s="101"/>
      <c r="M86" s="100"/>
      <c r="N86" s="21">
        <v>1.25</v>
      </c>
      <c r="O86" s="7" t="s">
        <v>37</v>
      </c>
      <c r="P86" s="21">
        <f>IFERROR(VLOOKUP($E86&amp;O86,'[1]Measurement Conversion'!$B:$H,6,FALSE)*N86,IF(O86="g",N86,""))</f>
        <v>20</v>
      </c>
      <c r="Q86" s="27">
        <f>IFERROR(INDEX('Item Price Summary'!$O:$O,MATCH($D86,'Item Price Summary'!$G:$G,0))*P86,"")</f>
        <v>6.2159999999999993E-2</v>
      </c>
      <c r="R86" s="100"/>
      <c r="S86" s="100"/>
      <c r="T86" s="100"/>
      <c r="U86" s="100"/>
      <c r="V86" s="21">
        <v>1.75</v>
      </c>
      <c r="W86" s="7" t="s">
        <v>37</v>
      </c>
      <c r="X86" s="21">
        <f>IFERROR(VLOOKUP($E86&amp;W86,'[1]Measurement Conversion'!$B:$H,6,FALSE)*V86,IF(W86="g",V86,""))</f>
        <v>28</v>
      </c>
      <c r="Y86" s="27">
        <f>IFERROR(INDEX('Item Price Summary'!$O:$O,MATCH($D86,'Item Price Summary'!$G:$G,0))*X86,"")</f>
        <v>8.702399999999999E-2</v>
      </c>
      <c r="Z86" s="100"/>
      <c r="AA86" s="100"/>
      <c r="AB86" s="100"/>
      <c r="AC86" s="100"/>
    </row>
    <row r="87" spans="1:29" x14ac:dyDescent="0.3">
      <c r="A87">
        <f t="shared" si="9"/>
        <v>6</v>
      </c>
      <c r="B87" s="94"/>
      <c r="C87" s="94"/>
      <c r="D87" s="2" t="s">
        <v>151</v>
      </c>
      <c r="E87" s="2"/>
      <c r="F87" s="21"/>
      <c r="G87" s="7"/>
      <c r="H87" s="21" t="str">
        <f>IFERROR(VLOOKUP($E87&amp;G87,'[1]Measurement Conversion'!$B:$H,6,FALSE)*F87,IF(G87="g",F87,""))</f>
        <v/>
      </c>
      <c r="I87" s="27" t="str">
        <f>IFERROR(INDEX('Item Price Summary'!$O:$O,MATCH($D87,'Item Price Summary'!$G:$G,0))*H87,"")</f>
        <v/>
      </c>
      <c r="J87" s="101"/>
      <c r="K87" s="100"/>
      <c r="L87" s="101"/>
      <c r="M87" s="100"/>
      <c r="N87" s="21"/>
      <c r="O87" s="7"/>
      <c r="P87" s="21" t="str">
        <f>IFERROR(VLOOKUP($E87&amp;O87,'[1]Measurement Conversion'!$B:$H,6,FALSE)*N87,IF(O87="g",N87,""))</f>
        <v/>
      </c>
      <c r="Q87" s="27" t="str">
        <f>IFERROR(INDEX('Item Price Summary'!$O:$O,MATCH($D87,'Item Price Summary'!$G:$G,0))*P87,"")</f>
        <v/>
      </c>
      <c r="R87" s="100"/>
      <c r="S87" s="100"/>
      <c r="T87" s="100"/>
      <c r="U87" s="100"/>
      <c r="V87" s="21"/>
      <c r="W87" s="7"/>
      <c r="X87" s="21" t="str">
        <f>IFERROR(VLOOKUP($E87&amp;W87,'[1]Measurement Conversion'!$B:$H,6,FALSE)*V87,IF(W87="g",V87,""))</f>
        <v/>
      </c>
      <c r="Y87" s="27" t="str">
        <f>IFERROR(INDEX('Item Price Summary'!$O:$O,MATCH($D87,'Item Price Summary'!$G:$G,0))*X87,"")</f>
        <v/>
      </c>
      <c r="Z87" s="100"/>
      <c r="AA87" s="100"/>
      <c r="AB87" s="100"/>
      <c r="AC87" s="100"/>
    </row>
    <row r="88" spans="1:29" x14ac:dyDescent="0.3">
      <c r="A88">
        <f t="shared" si="9"/>
        <v>7</v>
      </c>
      <c r="B88" s="94"/>
      <c r="C88" s="94"/>
      <c r="D88" s="2" t="s">
        <v>151</v>
      </c>
      <c r="E88" s="2"/>
      <c r="F88" s="21"/>
      <c r="G88" s="7"/>
      <c r="H88" s="21" t="str">
        <f>IFERROR(VLOOKUP($E88&amp;G88,'[1]Measurement Conversion'!$B:$H,6,FALSE)*F88,IF(G88="g",F88,""))</f>
        <v/>
      </c>
      <c r="I88" s="27" t="str">
        <f>IFERROR(INDEX('Item Price Summary'!$O:$O,MATCH($D88,'Item Price Summary'!$G:$G,0))*H88,"")</f>
        <v/>
      </c>
      <c r="J88" s="101"/>
      <c r="K88" s="100"/>
      <c r="L88" s="101"/>
      <c r="M88" s="100"/>
      <c r="N88" s="21"/>
      <c r="O88" s="7"/>
      <c r="P88" s="21" t="str">
        <f>IFERROR(VLOOKUP($E88&amp;O88,'[1]Measurement Conversion'!$B:$H,6,FALSE)*N88,IF(O88="g",N88,""))</f>
        <v/>
      </c>
      <c r="Q88" s="27" t="str">
        <f>IFERROR(INDEX('Item Price Summary'!$O:$O,MATCH($D88,'Item Price Summary'!$G:$G,0))*P88,"")</f>
        <v/>
      </c>
      <c r="R88" s="100"/>
      <c r="S88" s="100"/>
      <c r="T88" s="100"/>
      <c r="U88" s="100"/>
      <c r="V88" s="21"/>
      <c r="W88" s="7"/>
      <c r="X88" s="21" t="str">
        <f>IFERROR(VLOOKUP($E88&amp;W88,'[1]Measurement Conversion'!$B:$H,6,FALSE)*V88,IF(W88="g",V88,""))</f>
        <v/>
      </c>
      <c r="Y88" s="27" t="str">
        <f>IFERROR(INDEX('Item Price Summary'!$O:$O,MATCH($D88,'Item Price Summary'!$G:$G,0))*X88,"")</f>
        <v/>
      </c>
      <c r="Z88" s="100"/>
      <c r="AA88" s="100"/>
      <c r="AB88" s="100"/>
      <c r="AC88" s="100"/>
    </row>
    <row r="89" spans="1:29" x14ac:dyDescent="0.3">
      <c r="A89">
        <f t="shared" si="9"/>
        <v>8</v>
      </c>
      <c r="B89" s="94"/>
      <c r="C89" s="94"/>
      <c r="D89" s="2" t="s">
        <v>151</v>
      </c>
      <c r="E89" s="2"/>
      <c r="F89" s="21"/>
      <c r="G89" s="7"/>
      <c r="H89" s="21" t="str">
        <f>IFERROR(VLOOKUP($E89&amp;G89,'[1]Measurement Conversion'!$B:$H,6,FALSE)*F89,IF(G89="g",F89,""))</f>
        <v/>
      </c>
      <c r="I89" s="27" t="str">
        <f>IFERROR(INDEX('Item Price Summary'!$O:$O,MATCH($D89,'Item Price Summary'!$G:$G,0))*H89,"")</f>
        <v/>
      </c>
      <c r="J89" s="101"/>
      <c r="K89" s="100"/>
      <c r="L89" s="101"/>
      <c r="M89" s="100"/>
      <c r="N89" s="21"/>
      <c r="O89" s="7"/>
      <c r="P89" s="21" t="str">
        <f>IFERROR(VLOOKUP($E89&amp;O89,'[1]Measurement Conversion'!$B:$H,6,FALSE)*N89,IF(O89="g",N89,""))</f>
        <v/>
      </c>
      <c r="Q89" s="27" t="str">
        <f>IFERROR(INDEX('Item Price Summary'!$O:$O,MATCH($D89,'Item Price Summary'!$G:$G,0))*P89,"")</f>
        <v/>
      </c>
      <c r="R89" s="100"/>
      <c r="S89" s="100"/>
      <c r="T89" s="100"/>
      <c r="U89" s="100"/>
      <c r="V89" s="21"/>
      <c r="W89" s="7"/>
      <c r="X89" s="21" t="str">
        <f>IFERROR(VLOOKUP($E89&amp;W89,'[1]Measurement Conversion'!$B:$H,6,FALSE)*V89,IF(W89="g",V89,""))</f>
        <v/>
      </c>
      <c r="Y89" s="27" t="str">
        <f>IFERROR(INDEX('Item Price Summary'!$O:$O,MATCH($D89,'Item Price Summary'!$G:$G,0))*X89,"")</f>
        <v/>
      </c>
      <c r="Z89" s="100"/>
      <c r="AA89" s="100"/>
      <c r="AB89" s="100"/>
      <c r="AC89" s="100"/>
    </row>
    <row r="90" spans="1:29" x14ac:dyDescent="0.3">
      <c r="A90">
        <f t="shared" si="9"/>
        <v>9</v>
      </c>
      <c r="B90" s="94"/>
      <c r="C90" s="94"/>
      <c r="D90" s="2" t="s">
        <v>151</v>
      </c>
      <c r="E90" s="2"/>
      <c r="F90" s="21"/>
      <c r="G90" s="7"/>
      <c r="H90" s="21" t="str">
        <f>IFERROR(VLOOKUP($E90&amp;G90,'[1]Measurement Conversion'!$B:$H,6,FALSE)*F90,IF(G90="g",F90,""))</f>
        <v/>
      </c>
      <c r="I90" s="27" t="str">
        <f>IFERROR(INDEX('Item Price Summary'!$O:$O,MATCH($D90,'Item Price Summary'!$G:$G,0))*H90,"")</f>
        <v/>
      </c>
      <c r="J90" s="101"/>
      <c r="K90" s="100"/>
      <c r="L90" s="101"/>
      <c r="M90" s="100"/>
      <c r="N90" s="21"/>
      <c r="O90" s="7"/>
      <c r="P90" s="21" t="str">
        <f>IFERROR(VLOOKUP($E90&amp;O90,'[1]Measurement Conversion'!$B:$H,6,FALSE)*N90,IF(O90="g",N90,""))</f>
        <v/>
      </c>
      <c r="Q90" s="27" t="str">
        <f>IFERROR(INDEX('Item Price Summary'!$O:$O,MATCH($D90,'Item Price Summary'!$G:$G,0))*P90,"")</f>
        <v/>
      </c>
      <c r="R90" s="100"/>
      <c r="S90" s="100"/>
      <c r="T90" s="100"/>
      <c r="U90" s="100"/>
      <c r="V90" s="21"/>
      <c r="W90" s="7"/>
      <c r="X90" s="21" t="str">
        <f>IFERROR(VLOOKUP($E90&amp;W90,'[1]Measurement Conversion'!$B:$H,6,FALSE)*V90,IF(W90="g",V90,""))</f>
        <v/>
      </c>
      <c r="Y90" s="27" t="str">
        <f>IFERROR(INDEX('Item Price Summary'!$O:$O,MATCH($D90,'Item Price Summary'!$G:$G,0))*X90,"")</f>
        <v/>
      </c>
      <c r="Z90" s="100"/>
      <c r="AA90" s="100"/>
      <c r="AB90" s="100"/>
      <c r="AC90" s="100"/>
    </row>
    <row r="91" spans="1:29" x14ac:dyDescent="0.3">
      <c r="A91">
        <f t="shared" si="9"/>
        <v>10</v>
      </c>
      <c r="B91" s="94"/>
      <c r="C91" s="94"/>
      <c r="D91" s="2" t="s">
        <v>92</v>
      </c>
      <c r="E91" s="2"/>
      <c r="F91" s="21"/>
      <c r="G91" s="7"/>
      <c r="H91" s="21" t="str">
        <f>IFERROR(VLOOKUP($E91&amp;G91,'[1]Measurement Conversion'!$B:$H,6,FALSE)*F91,IF(G91="g",F91,""))</f>
        <v/>
      </c>
      <c r="I91" s="27" t="str">
        <f>IFERROR(INDEX('Item Price Summary'!$O:$O,MATCH($D91,'Item Price Summary'!$G:$G,0))*H91,"")</f>
        <v/>
      </c>
      <c r="J91" s="101"/>
      <c r="K91" s="100"/>
      <c r="L91" s="101"/>
      <c r="M91" s="100"/>
      <c r="N91" s="21"/>
      <c r="O91" s="7"/>
      <c r="P91" s="21" t="str">
        <f>IFERROR(VLOOKUP($E91&amp;O91,'[1]Measurement Conversion'!$B:$H,6,FALSE)*N91,IF(O91="g",N91,""))</f>
        <v/>
      </c>
      <c r="Q91" s="27" t="str">
        <f>IFERROR(INDEX('Item Price Summary'!$O:$O,MATCH($D91,'Item Price Summary'!$G:$G,0))*P91,"")</f>
        <v/>
      </c>
      <c r="R91" s="100"/>
      <c r="S91" s="100"/>
      <c r="T91" s="100"/>
      <c r="U91" s="100"/>
      <c r="V91" s="21"/>
      <c r="W91" s="7"/>
      <c r="X91" s="21" t="str">
        <f>IFERROR(VLOOKUP($E91&amp;W91,'[1]Measurement Conversion'!$B:$H,6,FALSE)*V91,IF(W91="g",V91,""))</f>
        <v/>
      </c>
      <c r="Y91" s="27" t="str">
        <f>IFERROR(INDEX('Item Price Summary'!$O:$O,MATCH($D91,'Item Price Summary'!$G:$G,0))*X91,"")</f>
        <v/>
      </c>
      <c r="Z91" s="100"/>
      <c r="AA91" s="100"/>
      <c r="AB91" s="100"/>
      <c r="AC91" s="100"/>
    </row>
    <row r="92" spans="1:29" x14ac:dyDescent="0.3">
      <c r="A92">
        <v>1</v>
      </c>
      <c r="B92" s="94"/>
      <c r="C92" s="95" t="s">
        <v>217</v>
      </c>
      <c r="D92" s="2" t="s">
        <v>0</v>
      </c>
      <c r="E92" s="2" t="s">
        <v>74</v>
      </c>
      <c r="F92" s="43"/>
      <c r="G92" s="42"/>
      <c r="H92" s="43" t="str">
        <f>IFERROR(VLOOKUP($E92&amp;G92,'[1]Measurement Conversion'!$B:$H,6,FALSE)*F92,IF(G92="g",F92,""))</f>
        <v/>
      </c>
      <c r="I92" s="44" t="str">
        <f>IFERROR(INDEX('Item Price Summary'!$O:$O,MATCH($D92,'Item Price Summary'!$G:$G,0))*H92,"")</f>
        <v/>
      </c>
      <c r="J92" s="112">
        <f>SUM(I92:I101)</f>
        <v>0</v>
      </c>
      <c r="K92" s="111">
        <f>J92/$G$4</f>
        <v>0</v>
      </c>
      <c r="L92" s="112">
        <f>SUM(I92:I101)+$H$4</f>
        <v>0.32059123916666665</v>
      </c>
      <c r="M92" s="111">
        <f>L92/$G$4</f>
        <v>4.9397725603492551E-2</v>
      </c>
      <c r="N92" s="21">
        <v>150</v>
      </c>
      <c r="O92" s="7" t="s">
        <v>45</v>
      </c>
      <c r="P92" s="21">
        <f>IFERROR(VLOOKUP($E92&amp;O92,'[1]Measurement Conversion'!$B:$H,6,FALSE)*N92,IF(O92="g",N92,""))</f>
        <v>150</v>
      </c>
      <c r="Q92" s="27">
        <f>IFERROR(INDEX('Item Price Summary'!$O:$O,MATCH($D92,'Item Price Summary'!$G:$G,0))*P92,"")</f>
        <v>0</v>
      </c>
      <c r="R92" s="99">
        <f>SUM(Q92:Q101)</f>
        <v>1.6069997822966511</v>
      </c>
      <c r="S92" s="100">
        <f>R92/$G$5</f>
        <v>0.21455270791677583</v>
      </c>
      <c r="T92" s="99">
        <f>SUM(Q92:Q101)+$H$5</f>
        <v>2.0051075539633176</v>
      </c>
      <c r="U92" s="100">
        <f>T92/$G$5</f>
        <v>0.26770461334623735</v>
      </c>
      <c r="V92" s="43"/>
      <c r="W92" s="42"/>
      <c r="X92" s="43" t="str">
        <f>IFERROR(VLOOKUP($E92&amp;W92,'[1]Measurement Conversion'!$B:$H,6,FALSE)*V92,IF(W92="g",V92,""))</f>
        <v/>
      </c>
      <c r="Y92" s="44" t="str">
        <f>IFERROR(INDEX('Item Price Summary'!$O:$O,MATCH($D92,'Item Price Summary'!$G:$G,0))*X92,"")</f>
        <v/>
      </c>
      <c r="Z92" s="110">
        <f>SUM(Y92:Y101)</f>
        <v>0</v>
      </c>
      <c r="AA92" s="111">
        <f>Z92/$G$6</f>
        <v>0</v>
      </c>
      <c r="AB92" s="110">
        <f>SUM(Y92:Y101)+$H$6</f>
        <v>0.40511666666666668</v>
      </c>
      <c r="AC92" s="111">
        <f>AB92/$G$6</f>
        <v>4.7716921868865329E-2</v>
      </c>
    </row>
    <row r="93" spans="1:29" x14ac:dyDescent="0.3">
      <c r="A93">
        <f>A92+1</f>
        <v>2</v>
      </c>
      <c r="B93" s="94"/>
      <c r="C93" s="95"/>
      <c r="D93" s="2" t="s">
        <v>94</v>
      </c>
      <c r="E93" s="2" t="s">
        <v>94</v>
      </c>
      <c r="F93" s="43"/>
      <c r="G93" s="42"/>
      <c r="H93" s="43" t="str">
        <f>IFERROR(VLOOKUP($E93&amp;G93,'[1]Measurement Conversion'!$B:$H,6,FALSE)*F93,IF(G93="g",F93,""))</f>
        <v/>
      </c>
      <c r="I93" s="44" t="str">
        <f>IFERROR(INDEX('Item Price Summary'!$O:$O,MATCH($D93,'Item Price Summary'!$G:$G,0))*H93,"")</f>
        <v/>
      </c>
      <c r="J93" s="112"/>
      <c r="K93" s="111"/>
      <c r="L93" s="112"/>
      <c r="M93" s="111"/>
      <c r="N93" s="21">
        <v>3</v>
      </c>
      <c r="O93" s="7" t="s">
        <v>121</v>
      </c>
      <c r="P93" s="21">
        <f>IFERROR(VLOOKUP($E93&amp;O93,'[1]Measurement Conversion'!$B:$H,6,FALSE)*N93,IF(O93="g",N93,""))</f>
        <v>60</v>
      </c>
      <c r="Q93" s="27">
        <f>IFERROR(INDEX('Item Price Summary'!$O:$O,MATCH($D93,'Item Price Summary'!$G:$G,0))*P93,"")</f>
        <v>0.40656000000000003</v>
      </c>
      <c r="R93" s="99"/>
      <c r="S93" s="100"/>
      <c r="T93" s="99"/>
      <c r="U93" s="100"/>
      <c r="V93" s="43"/>
      <c r="W93" s="42"/>
      <c r="X93" s="43" t="str">
        <f>IFERROR(VLOOKUP($E93&amp;W93,'[1]Measurement Conversion'!$B:$H,6,FALSE)*V93,IF(W93="g",V93,""))</f>
        <v/>
      </c>
      <c r="Y93" s="44" t="str">
        <f>IFERROR(INDEX('Item Price Summary'!$O:$O,MATCH($D93,'Item Price Summary'!$G:$G,0))*X93,"")</f>
        <v/>
      </c>
      <c r="Z93" s="110"/>
      <c r="AA93" s="111"/>
      <c r="AB93" s="110"/>
      <c r="AC93" s="111"/>
    </row>
    <row r="94" spans="1:29" x14ac:dyDescent="0.3">
      <c r="A94">
        <f t="shared" ref="A94:A101" si="10">A93+1</f>
        <v>3</v>
      </c>
      <c r="B94" s="94"/>
      <c r="C94" s="95"/>
      <c r="D94" s="2" t="s">
        <v>197</v>
      </c>
      <c r="E94" s="2" t="s">
        <v>72</v>
      </c>
      <c r="F94" s="43"/>
      <c r="G94" s="42"/>
      <c r="H94" s="43" t="str">
        <f>IFERROR(VLOOKUP($E94&amp;G94,'[1]Measurement Conversion'!$B:$H,6,FALSE)*F94,IF(G94="g",F94,""))</f>
        <v/>
      </c>
      <c r="I94" s="44" t="str">
        <f>IFERROR(INDEX('Item Price Summary'!$O:$O,MATCH($D94,'Item Price Summary'!$G:$G,0))*H94,"")</f>
        <v/>
      </c>
      <c r="J94" s="112"/>
      <c r="K94" s="111"/>
      <c r="L94" s="112"/>
      <c r="M94" s="111"/>
      <c r="N94" s="21">
        <v>1.5</v>
      </c>
      <c r="O94" s="7" t="s">
        <v>37</v>
      </c>
      <c r="P94" s="21">
        <f>IFERROR(VLOOKUP($E94&amp;O94,'[1]Measurement Conversion'!$B:$H,6,FALSE)*N94,IF(O94="g",N94,""))</f>
        <v>37.5</v>
      </c>
      <c r="Q94" s="27">
        <f>IFERROR(INDEX('Item Price Summary'!$O:$O,MATCH($D94,'Item Price Summary'!$G:$G,0))*P94,"")</f>
        <v>0.19312499999999999</v>
      </c>
      <c r="R94" s="99"/>
      <c r="S94" s="100"/>
      <c r="T94" s="99"/>
      <c r="U94" s="100"/>
      <c r="V94" s="43"/>
      <c r="W94" s="42"/>
      <c r="X94" s="43" t="str">
        <f>IFERROR(VLOOKUP($E94&amp;W94,'[1]Measurement Conversion'!$B:$H,6,FALSE)*V94,IF(W94="g",V94,""))</f>
        <v/>
      </c>
      <c r="Y94" s="44" t="str">
        <f>IFERROR(INDEX('Item Price Summary'!$O:$O,MATCH($D94,'Item Price Summary'!$G:$G,0))*X94,"")</f>
        <v/>
      </c>
      <c r="Z94" s="110"/>
      <c r="AA94" s="111"/>
      <c r="AB94" s="110"/>
      <c r="AC94" s="111"/>
    </row>
    <row r="95" spans="1:29" x14ac:dyDescent="0.3">
      <c r="A95">
        <f t="shared" si="10"/>
        <v>4</v>
      </c>
      <c r="B95" s="94"/>
      <c r="C95" s="95"/>
      <c r="D95" s="2" t="s">
        <v>220</v>
      </c>
      <c r="E95" s="2" t="s">
        <v>220</v>
      </c>
      <c r="F95" s="43"/>
      <c r="G95" s="42"/>
      <c r="H95" s="43" t="str">
        <f>IFERROR(VLOOKUP($E95&amp;G95,'[1]Measurement Conversion'!$B:$H,6,FALSE)*F95,IF(G95="g",F95,""))</f>
        <v/>
      </c>
      <c r="I95" s="44" t="str">
        <f>IFERROR(INDEX('Item Price Summary'!$O:$O,MATCH($D95,'Item Price Summary'!$G:$G,0))*H95,"")</f>
        <v/>
      </c>
      <c r="J95" s="112"/>
      <c r="K95" s="111"/>
      <c r="L95" s="112"/>
      <c r="M95" s="111"/>
      <c r="N95" s="21">
        <v>1</v>
      </c>
      <c r="O95" s="7" t="s">
        <v>37</v>
      </c>
      <c r="P95" s="21">
        <f>IFERROR(VLOOKUP($E95&amp;O95,'[1]Measurement Conversion'!$B:$H,6,FALSE)*N95,IF(O95="g",N95,""))</f>
        <v>25</v>
      </c>
      <c r="Q95" s="27">
        <f>IFERROR(INDEX('Item Price Summary'!$O:$O,MATCH($D95,'Item Price Summary'!$G:$G,0))*P95,"")</f>
        <v>0.68282121212121216</v>
      </c>
      <c r="R95" s="100"/>
      <c r="S95" s="100"/>
      <c r="T95" s="100"/>
      <c r="U95" s="100"/>
      <c r="V95" s="43"/>
      <c r="W95" s="42"/>
      <c r="X95" s="43" t="str">
        <f>IFERROR(VLOOKUP($E95&amp;W95,'[1]Measurement Conversion'!$B:$H,6,FALSE)*V95,IF(W95="g",V95,""))</f>
        <v/>
      </c>
      <c r="Y95" s="44" t="str">
        <f>IFERROR(INDEX('Item Price Summary'!$O:$O,MATCH($D95,'Item Price Summary'!$G:$G,0))*X95,"")</f>
        <v/>
      </c>
      <c r="Z95" s="111"/>
      <c r="AA95" s="111"/>
      <c r="AB95" s="111"/>
      <c r="AC95" s="111"/>
    </row>
    <row r="96" spans="1:29" x14ac:dyDescent="0.3">
      <c r="A96">
        <f t="shared" si="10"/>
        <v>5</v>
      </c>
      <c r="B96" s="94"/>
      <c r="C96" s="95"/>
      <c r="D96" s="2" t="s">
        <v>100</v>
      </c>
      <c r="E96" s="2" t="s">
        <v>73</v>
      </c>
      <c r="F96" s="43"/>
      <c r="G96" s="42"/>
      <c r="H96" s="43" t="str">
        <f>IFERROR(VLOOKUP($E96&amp;G96,'[1]Measurement Conversion'!$B:$H,6,FALSE)*F96,IF(G96="g",F96,""))</f>
        <v/>
      </c>
      <c r="I96" s="44" t="str">
        <f>IFERROR(INDEX('Item Price Summary'!$O:$O,MATCH($D96,'Item Price Summary'!$G:$G,0))*H96,"")</f>
        <v/>
      </c>
      <c r="J96" s="112"/>
      <c r="K96" s="111"/>
      <c r="L96" s="112"/>
      <c r="M96" s="111"/>
      <c r="N96" s="21">
        <v>1</v>
      </c>
      <c r="O96" s="7" t="s">
        <v>37</v>
      </c>
      <c r="P96" s="21">
        <f>IFERROR(VLOOKUP($E96&amp;O96,'[1]Measurement Conversion'!$B:$H,6,FALSE)*N96,IF(O96="g",N96,""))</f>
        <v>16</v>
      </c>
      <c r="Q96" s="27">
        <f>IFERROR(INDEX('Item Price Summary'!$O:$O,MATCH($D96,'Item Price Summary'!$G:$G,0))*P96,"")</f>
        <v>4.9727999999999994E-2</v>
      </c>
      <c r="R96" s="100"/>
      <c r="S96" s="100"/>
      <c r="T96" s="100"/>
      <c r="U96" s="100"/>
      <c r="V96" s="43"/>
      <c r="W96" s="42"/>
      <c r="X96" s="43" t="str">
        <f>IFERROR(VLOOKUP($E96&amp;W96,'[1]Measurement Conversion'!$B:$H,6,FALSE)*V96,IF(W96="g",V96,""))</f>
        <v/>
      </c>
      <c r="Y96" s="44" t="str">
        <f>IFERROR(INDEX('Item Price Summary'!$O:$O,MATCH($D96,'Item Price Summary'!$G:$G,0))*X96,"")</f>
        <v/>
      </c>
      <c r="Z96" s="111"/>
      <c r="AA96" s="111"/>
      <c r="AB96" s="111"/>
      <c r="AC96" s="111"/>
    </row>
    <row r="97" spans="1:29" x14ac:dyDescent="0.3">
      <c r="A97">
        <f t="shared" si="10"/>
        <v>6</v>
      </c>
      <c r="B97" s="94"/>
      <c r="C97" s="95"/>
      <c r="D97" s="2" t="s">
        <v>79</v>
      </c>
      <c r="E97" s="2" t="s">
        <v>44</v>
      </c>
      <c r="F97" s="43"/>
      <c r="G97" s="42"/>
      <c r="H97" s="43" t="str">
        <f>IFERROR(VLOOKUP($E97&amp;G97,'[1]Measurement Conversion'!$B:$H,6,FALSE)*F97,IF(G97="g",F97,""))</f>
        <v/>
      </c>
      <c r="I97" s="44" t="str">
        <f>IFERROR(INDEX('Item Price Summary'!$O:$O,MATCH($D97,'Item Price Summary'!$G:$G,0))*H97,"")</f>
        <v/>
      </c>
      <c r="J97" s="112"/>
      <c r="K97" s="111"/>
      <c r="L97" s="112"/>
      <c r="M97" s="111"/>
      <c r="N97" s="21">
        <f>50+150</f>
        <v>200</v>
      </c>
      <c r="O97" s="7" t="s">
        <v>45</v>
      </c>
      <c r="P97" s="21">
        <f>IFERROR(VLOOKUP($E97&amp;O97,'[1]Measurement Conversion'!$B:$H,6,FALSE)*N97,IF(O97="g",N97,""))</f>
        <v>200</v>
      </c>
      <c r="Q97" s="27">
        <f>IFERROR(INDEX('Item Price Summary'!$O:$O,MATCH($D97,'Item Price Summary'!$G:$G,0))*P97,"")</f>
        <v>0.18886666666666665</v>
      </c>
      <c r="R97" s="100"/>
      <c r="S97" s="100"/>
      <c r="T97" s="100"/>
      <c r="U97" s="100"/>
      <c r="V97" s="43"/>
      <c r="W97" s="42"/>
      <c r="X97" s="43" t="str">
        <f>IFERROR(VLOOKUP($E97&amp;W97,'[1]Measurement Conversion'!$B:$H,6,FALSE)*V97,IF(W97="g",V97,""))</f>
        <v/>
      </c>
      <c r="Y97" s="44" t="str">
        <f>IFERROR(INDEX('Item Price Summary'!$O:$O,MATCH($D97,'Item Price Summary'!$G:$G,0))*X97,"")</f>
        <v/>
      </c>
      <c r="Z97" s="111"/>
      <c r="AA97" s="111"/>
      <c r="AB97" s="111"/>
      <c r="AC97" s="111"/>
    </row>
    <row r="98" spans="1:29" x14ac:dyDescent="0.3">
      <c r="A98">
        <f t="shared" si="10"/>
        <v>7</v>
      </c>
      <c r="B98" s="94"/>
      <c r="C98" s="95"/>
      <c r="D98" s="2" t="s">
        <v>198</v>
      </c>
      <c r="E98" s="2" t="s">
        <v>120</v>
      </c>
      <c r="F98" s="43"/>
      <c r="G98" s="42"/>
      <c r="H98" s="43" t="str">
        <f>IFERROR(VLOOKUP($E98&amp;G98,'[1]Measurement Conversion'!$B:$H,6,FALSE)*F98,IF(G98="g",F98,""))</f>
        <v/>
      </c>
      <c r="I98" s="44" t="str">
        <f>IFERROR(INDEX('Item Price Summary'!$O:$O,MATCH($D98,'Item Price Summary'!$G:$G,0))*H98,"")</f>
        <v/>
      </c>
      <c r="J98" s="112"/>
      <c r="K98" s="111"/>
      <c r="L98" s="112"/>
      <c r="M98" s="111"/>
      <c r="N98" s="21">
        <v>0.5</v>
      </c>
      <c r="O98" s="7" t="s">
        <v>37</v>
      </c>
      <c r="P98" s="21">
        <f>IFERROR(VLOOKUP($E98&amp;O98,'[1]Measurement Conversion'!$B:$H,6,FALSE)*N98,IF(O98="g",N98,""))</f>
        <v>6.5</v>
      </c>
      <c r="Q98" s="27">
        <f>IFERROR(INDEX('Item Price Summary'!$O:$O,MATCH($D98,'Item Price Summary'!$G:$G,0))*P98,"")</f>
        <v>2.1732236842105263E-2</v>
      </c>
      <c r="R98" s="100"/>
      <c r="S98" s="100"/>
      <c r="T98" s="100"/>
      <c r="U98" s="100"/>
      <c r="V98" s="43"/>
      <c r="W98" s="42"/>
      <c r="X98" s="43" t="str">
        <f>IFERROR(VLOOKUP($E98&amp;W98,'[1]Measurement Conversion'!$B:$H,6,FALSE)*V98,IF(W98="g",V98,""))</f>
        <v/>
      </c>
      <c r="Y98" s="44" t="str">
        <f>IFERROR(INDEX('Item Price Summary'!$O:$O,MATCH($D98,'Item Price Summary'!$G:$G,0))*X98,"")</f>
        <v/>
      </c>
      <c r="Z98" s="111"/>
      <c r="AA98" s="111"/>
      <c r="AB98" s="111"/>
      <c r="AC98" s="111"/>
    </row>
    <row r="99" spans="1:29" x14ac:dyDescent="0.3">
      <c r="A99">
        <f t="shared" si="10"/>
        <v>8</v>
      </c>
      <c r="B99" s="94"/>
      <c r="C99" s="95"/>
      <c r="D99" s="2" t="s">
        <v>27</v>
      </c>
      <c r="E99" s="2" t="s">
        <v>27</v>
      </c>
      <c r="F99" s="43"/>
      <c r="G99" s="42"/>
      <c r="H99" s="43" t="str">
        <f>IFERROR(VLOOKUP($E99&amp;G99,'[1]Measurement Conversion'!$B:$H,6,FALSE)*F99,IF(G99="g",F99,""))</f>
        <v/>
      </c>
      <c r="I99" s="44" t="str">
        <f>IFERROR(INDEX('Item Price Summary'!$O:$O,MATCH($D99,'Item Price Summary'!$G:$G,0))*H99,"")</f>
        <v/>
      </c>
      <c r="J99" s="112"/>
      <c r="K99" s="111"/>
      <c r="L99" s="112"/>
      <c r="M99" s="111"/>
      <c r="N99" s="21">
        <f>300+200</f>
        <v>500</v>
      </c>
      <c r="O99" s="7" t="s">
        <v>26</v>
      </c>
      <c r="P99" s="21">
        <f>IFERROR(VLOOKUP($E99&amp;O99,'[1]Measurement Conversion'!$B:$H,6,FALSE)*N99,IF(O99="g",N99,""))</f>
        <v>253.60499999999996</v>
      </c>
      <c r="Q99" s="27">
        <f>IFERROR(INDEX('Item Price Summary'!$O:$O,MATCH($D99,'Item Price Summary'!$G:$G,0))*P99,"")</f>
        <v>0</v>
      </c>
      <c r="R99" s="100"/>
      <c r="S99" s="100"/>
      <c r="T99" s="100"/>
      <c r="U99" s="100"/>
      <c r="V99" s="43"/>
      <c r="W99" s="42"/>
      <c r="X99" s="43" t="str">
        <f>IFERROR(VLOOKUP($E99&amp;W99,'[1]Measurement Conversion'!$B:$H,6,FALSE)*V99,IF(W99="g",V99,""))</f>
        <v/>
      </c>
      <c r="Y99" s="44" t="str">
        <f>IFERROR(INDEX('Item Price Summary'!$O:$O,MATCH($D99,'Item Price Summary'!$G:$G,0))*X99,"")</f>
        <v/>
      </c>
      <c r="Z99" s="111"/>
      <c r="AA99" s="111"/>
      <c r="AB99" s="111"/>
      <c r="AC99" s="111"/>
    </row>
    <row r="100" spans="1:29" x14ac:dyDescent="0.3">
      <c r="A100">
        <f t="shared" si="10"/>
        <v>9</v>
      </c>
      <c r="B100" s="94"/>
      <c r="C100" s="95"/>
      <c r="D100" s="2" t="s">
        <v>213</v>
      </c>
      <c r="E100" s="2" t="s">
        <v>212</v>
      </c>
      <c r="F100" s="43"/>
      <c r="G100" s="43"/>
      <c r="H100" s="43" t="str">
        <f>IFERROR(VLOOKUP($E100&amp;G100,'[1]Measurement Conversion'!$B:$H,6,FALSE)*F100,IF(G100="g",F100,""))</f>
        <v/>
      </c>
      <c r="I100" s="44" t="str">
        <f>IFERROR(INDEX('Item Price Summary'!$O:$O,MATCH($D100,'Item Price Summary'!$G:$G,0))*H100,"")</f>
        <v/>
      </c>
      <c r="J100" s="112"/>
      <c r="K100" s="111"/>
      <c r="L100" s="112"/>
      <c r="M100" s="111"/>
      <c r="N100" s="21">
        <v>1</v>
      </c>
      <c r="O100" s="21" t="s">
        <v>43</v>
      </c>
      <c r="P100" s="21">
        <f>IFERROR(VLOOKUP($E100&amp;O100,'[1]Measurement Conversion'!$B:$H,6,FALSE)*N100,IF(O100="g",N100,""))</f>
        <v>5</v>
      </c>
      <c r="Q100" s="27">
        <f>IFERROR(INDEX('Item Price Summary'!$O:$O,MATCH($D100,'Item Price Summary'!$G:$G,0))*P100,"")</f>
        <v>6.4166666666666664E-2</v>
      </c>
      <c r="R100" s="100"/>
      <c r="S100" s="100"/>
      <c r="T100" s="100"/>
      <c r="U100" s="100"/>
      <c r="V100" s="43"/>
      <c r="W100" s="43"/>
      <c r="X100" s="43" t="str">
        <f>IFERROR(VLOOKUP($E100&amp;W100,'[1]Measurement Conversion'!$B:$H,6,FALSE)*V100,IF(W100="g",V100,""))</f>
        <v/>
      </c>
      <c r="Y100" s="44" t="str">
        <f>IFERROR(INDEX('Item Price Summary'!$O:$O,MATCH($D100,'Item Price Summary'!$G:$G,0))*X100,"")</f>
        <v/>
      </c>
      <c r="Z100" s="111"/>
      <c r="AA100" s="111"/>
      <c r="AB100" s="111"/>
      <c r="AC100" s="111"/>
    </row>
    <row r="101" spans="1:29" x14ac:dyDescent="0.3">
      <c r="A101">
        <f t="shared" si="10"/>
        <v>10</v>
      </c>
      <c r="B101" s="94"/>
      <c r="C101" s="95"/>
      <c r="D101" s="2" t="s">
        <v>92</v>
      </c>
      <c r="E101" s="2"/>
      <c r="F101" s="43"/>
      <c r="G101" s="42"/>
      <c r="H101" s="43" t="str">
        <f>IFERROR(VLOOKUP($E101&amp;G101,'[1]Measurement Conversion'!$B:$H,6,FALSE)*F101,IF(G101="g",F101,""))</f>
        <v/>
      </c>
      <c r="I101" s="44" t="str">
        <f>IFERROR(INDEX('Item Price Summary'!$O:$O,MATCH($D101,'Item Price Summary'!$G:$G,0))*H101,"")</f>
        <v/>
      </c>
      <c r="J101" s="112"/>
      <c r="K101" s="111"/>
      <c r="L101" s="112"/>
      <c r="M101" s="111"/>
      <c r="N101" s="21"/>
      <c r="O101" s="7"/>
      <c r="P101" s="21" t="str">
        <f>IFERROR(VLOOKUP($E101&amp;O101,'[1]Measurement Conversion'!$B:$H,6,FALSE)*N101,IF(O101="g",N101,""))</f>
        <v/>
      </c>
      <c r="Q101" s="27" t="str">
        <f>IFERROR(INDEX('Item Price Summary'!$O:$O,MATCH($D101,'Item Price Summary'!$G:$G,0))*P101,"")</f>
        <v/>
      </c>
      <c r="R101" s="100"/>
      <c r="S101" s="100"/>
      <c r="T101" s="100"/>
      <c r="U101" s="100"/>
      <c r="V101" s="43"/>
      <c r="W101" s="42"/>
      <c r="X101" s="43" t="str">
        <f>IFERROR(VLOOKUP($E101&amp;W101,'[1]Measurement Conversion'!$B:$H,6,FALSE)*V101,IF(W101="g",V101,""))</f>
        <v/>
      </c>
      <c r="Y101" s="44" t="str">
        <f>IFERROR(INDEX('Item Price Summary'!$O:$O,MATCH($D101,'Item Price Summary'!$G:$G,0))*X101,"")</f>
        <v/>
      </c>
      <c r="Z101" s="111"/>
      <c r="AA101" s="111"/>
      <c r="AB101" s="111"/>
      <c r="AC101" s="111"/>
    </row>
    <row r="102" spans="1:29" x14ac:dyDescent="0.3">
      <c r="A102">
        <v>1</v>
      </c>
      <c r="B102" s="94"/>
      <c r="C102" s="95" t="s">
        <v>216</v>
      </c>
      <c r="D102" s="2" t="s">
        <v>0</v>
      </c>
      <c r="E102" s="2" t="s">
        <v>74</v>
      </c>
      <c r="F102" s="43"/>
      <c r="G102" s="42"/>
      <c r="H102" s="43" t="str">
        <f>IFERROR(VLOOKUP($E102&amp;G102,'[1]Measurement Conversion'!$B:$H,6,FALSE)*F102,IF(G102="g",F102,""))</f>
        <v/>
      </c>
      <c r="I102" s="44" t="str">
        <f>IFERROR(INDEX('Item Price Summary'!$O:$O,MATCH($D102,'Item Price Summary'!$G:$G,0))*H102,"")</f>
        <v/>
      </c>
      <c r="J102" s="112">
        <f>SUM(I102:I111)</f>
        <v>0</v>
      </c>
      <c r="K102" s="111">
        <f>J102/$G$4</f>
        <v>0</v>
      </c>
      <c r="L102" s="112">
        <f>SUM(I102:I111)+$H$4</f>
        <v>0.32059123916666665</v>
      </c>
      <c r="M102" s="111">
        <f>L102/$G$4</f>
        <v>4.9397725603492551E-2</v>
      </c>
      <c r="N102" s="21">
        <v>150</v>
      </c>
      <c r="O102" s="7" t="s">
        <v>45</v>
      </c>
      <c r="P102" s="21">
        <f>IFERROR(VLOOKUP($E102&amp;O102,'[1]Measurement Conversion'!$B:$H,6,FALSE)*N102,IF(O102="g",N102,""))</f>
        <v>150</v>
      </c>
      <c r="Q102" s="27">
        <f>IFERROR(INDEX('Item Price Summary'!$O:$O,MATCH($D102,'Item Price Summary'!$G:$G,0))*P102,"")</f>
        <v>0</v>
      </c>
      <c r="R102" s="99">
        <f>SUM(Q102:Q111)</f>
        <v>1.1349925701754389</v>
      </c>
      <c r="S102" s="100">
        <f>R102/$G$5</f>
        <v>0.1515343885414471</v>
      </c>
      <c r="T102" s="99">
        <f>SUM(Q102:Q111)+$H$5</f>
        <v>1.5331003418421054</v>
      </c>
      <c r="U102" s="100">
        <f>T102/$G$5</f>
        <v>0.20468629397090859</v>
      </c>
      <c r="V102" s="43"/>
      <c r="W102" s="42"/>
      <c r="X102" s="43" t="str">
        <f>IFERROR(VLOOKUP($E102&amp;W102,'[1]Measurement Conversion'!$B:$H,6,FALSE)*V102,IF(W102="g",V102,""))</f>
        <v/>
      </c>
      <c r="Y102" s="44" t="str">
        <f>IFERROR(INDEX('Item Price Summary'!$O:$O,MATCH($D102,'Item Price Summary'!$G:$G,0))*X102,"")</f>
        <v/>
      </c>
      <c r="Z102" s="110">
        <f>SUM(Y102:Y111)</f>
        <v>0</v>
      </c>
      <c r="AA102" s="111">
        <f>Z102/$G$6</f>
        <v>0</v>
      </c>
      <c r="AB102" s="110">
        <f>SUM(Y102:Y111)+$H$6</f>
        <v>0.40511666666666668</v>
      </c>
      <c r="AC102" s="111">
        <f>AB102/$G$6</f>
        <v>4.7716921868865329E-2</v>
      </c>
    </row>
    <row r="103" spans="1:29" x14ac:dyDescent="0.3">
      <c r="A103">
        <f>A102+1</f>
        <v>2</v>
      </c>
      <c r="B103" s="94"/>
      <c r="C103" s="95"/>
      <c r="D103" s="2" t="s">
        <v>94</v>
      </c>
      <c r="E103" s="2" t="s">
        <v>94</v>
      </c>
      <c r="F103" s="43"/>
      <c r="G103" s="42"/>
      <c r="H103" s="43" t="str">
        <f>IFERROR(VLOOKUP($E103&amp;G103,'[1]Measurement Conversion'!$B:$H,6,FALSE)*F103,IF(G103="g",F103,""))</f>
        <v/>
      </c>
      <c r="I103" s="44" t="str">
        <f>IFERROR(INDEX('Item Price Summary'!$O:$O,MATCH($D103,'Item Price Summary'!$G:$G,0))*H103,"")</f>
        <v/>
      </c>
      <c r="J103" s="112"/>
      <c r="K103" s="111"/>
      <c r="L103" s="112"/>
      <c r="M103" s="111"/>
      <c r="N103" s="21">
        <v>2</v>
      </c>
      <c r="O103" s="7" t="s">
        <v>121</v>
      </c>
      <c r="P103" s="21">
        <f>IFERROR(VLOOKUP($E103&amp;O103,'[1]Measurement Conversion'!$B:$H,6,FALSE)*N103,IF(O103="g",N103,""))</f>
        <v>40</v>
      </c>
      <c r="Q103" s="27">
        <f>IFERROR(INDEX('Item Price Summary'!$O:$O,MATCH($D103,'Item Price Summary'!$G:$G,0))*P103,"")</f>
        <v>0.27104000000000006</v>
      </c>
      <c r="R103" s="99"/>
      <c r="S103" s="100"/>
      <c r="T103" s="99"/>
      <c r="U103" s="100"/>
      <c r="V103" s="43"/>
      <c r="W103" s="42"/>
      <c r="X103" s="43" t="str">
        <f>IFERROR(VLOOKUP($E103&amp;W103,'[1]Measurement Conversion'!$B:$H,6,FALSE)*V103,IF(W103="g",V103,""))</f>
        <v/>
      </c>
      <c r="Y103" s="44" t="str">
        <f>IFERROR(INDEX('Item Price Summary'!$O:$O,MATCH($D103,'Item Price Summary'!$G:$G,0))*X103,"")</f>
        <v/>
      </c>
      <c r="Z103" s="110"/>
      <c r="AA103" s="111"/>
      <c r="AB103" s="110"/>
      <c r="AC103" s="111"/>
    </row>
    <row r="104" spans="1:29" x14ac:dyDescent="0.3">
      <c r="A104">
        <f t="shared" ref="A104:A111" si="11">A103+1</f>
        <v>3</v>
      </c>
      <c r="B104" s="94"/>
      <c r="C104" s="95"/>
      <c r="D104" s="2" t="s">
        <v>197</v>
      </c>
      <c r="E104" s="2" t="s">
        <v>72</v>
      </c>
      <c r="F104" s="43"/>
      <c r="G104" s="42"/>
      <c r="H104" s="43" t="str">
        <f>IFERROR(VLOOKUP($E104&amp;G104,'[1]Measurement Conversion'!$B:$H,6,FALSE)*F104,IF(G104="g",F104,""))</f>
        <v/>
      </c>
      <c r="I104" s="44" t="str">
        <f>IFERROR(INDEX('Item Price Summary'!$O:$O,MATCH($D104,'Item Price Summary'!$G:$G,0))*H104,"")</f>
        <v/>
      </c>
      <c r="J104" s="112"/>
      <c r="K104" s="111"/>
      <c r="L104" s="112"/>
      <c r="M104" s="111"/>
      <c r="N104" s="21">
        <v>2.5</v>
      </c>
      <c r="O104" s="7" t="s">
        <v>37</v>
      </c>
      <c r="P104" s="21">
        <f>IFERROR(VLOOKUP($E104&amp;O104,'[1]Measurement Conversion'!$B:$H,6,FALSE)*N104,IF(O104="g",N104,""))</f>
        <v>62.5</v>
      </c>
      <c r="Q104" s="27">
        <f>IFERROR(INDEX('Item Price Summary'!$O:$O,MATCH($D104,'Item Price Summary'!$G:$G,0))*P104,"")</f>
        <v>0.32187500000000002</v>
      </c>
      <c r="R104" s="99"/>
      <c r="S104" s="100"/>
      <c r="T104" s="99"/>
      <c r="U104" s="100"/>
      <c r="V104" s="43"/>
      <c r="W104" s="42"/>
      <c r="X104" s="43" t="str">
        <f>IFERROR(VLOOKUP($E104&amp;W104,'[1]Measurement Conversion'!$B:$H,6,FALSE)*V104,IF(W104="g",V104,""))</f>
        <v/>
      </c>
      <c r="Y104" s="44" t="str">
        <f>IFERROR(INDEX('Item Price Summary'!$O:$O,MATCH($D104,'Item Price Summary'!$G:$G,0))*X104,"")</f>
        <v/>
      </c>
      <c r="Z104" s="110"/>
      <c r="AA104" s="111"/>
      <c r="AB104" s="110"/>
      <c r="AC104" s="111"/>
    </row>
    <row r="105" spans="1:29" x14ac:dyDescent="0.3">
      <c r="A105">
        <f t="shared" si="11"/>
        <v>4</v>
      </c>
      <c r="B105" s="94"/>
      <c r="C105" s="95"/>
      <c r="D105" s="2" t="s">
        <v>214</v>
      </c>
      <c r="E105" s="2" t="s">
        <v>214</v>
      </c>
      <c r="F105" s="43"/>
      <c r="G105" s="42"/>
      <c r="H105" s="43" t="str">
        <f>IFERROR(VLOOKUP($E105&amp;G105,'[1]Measurement Conversion'!$B:$H,6,FALSE)*F105,IF(G105="g",F105,""))</f>
        <v/>
      </c>
      <c r="I105" s="44" t="str">
        <f>IFERROR(INDEX('Item Price Summary'!$O:$O,MATCH($D105,'Item Price Summary'!$G:$G,0))*H105,"")</f>
        <v/>
      </c>
      <c r="J105" s="112"/>
      <c r="K105" s="111"/>
      <c r="L105" s="112"/>
      <c r="M105" s="111"/>
      <c r="N105" s="21">
        <v>1</v>
      </c>
      <c r="O105" s="7" t="s">
        <v>121</v>
      </c>
      <c r="P105" s="21">
        <f>IFERROR(VLOOKUP($E105&amp;O105,'[1]Measurement Conversion'!$B:$H,6,FALSE)*N105,IF(O105="g",N105,""))</f>
        <v>18</v>
      </c>
      <c r="Q105" s="27">
        <f>IFERROR(INDEX('Item Price Summary'!$O:$O,MATCH($D105,'Item Price Summary'!$G:$G,0))*P105,"")</f>
        <v>0.217584</v>
      </c>
      <c r="R105" s="100"/>
      <c r="S105" s="100"/>
      <c r="T105" s="100"/>
      <c r="U105" s="100"/>
      <c r="V105" s="43"/>
      <c r="W105" s="42"/>
      <c r="X105" s="43" t="str">
        <f>IFERROR(VLOOKUP($E105&amp;W105,'[1]Measurement Conversion'!$B:$H,6,FALSE)*V105,IF(W105="g",V105,""))</f>
        <v/>
      </c>
      <c r="Y105" s="44" t="str">
        <f>IFERROR(INDEX('Item Price Summary'!$O:$O,MATCH($D105,'Item Price Summary'!$G:$G,0))*X105,"")</f>
        <v/>
      </c>
      <c r="Z105" s="111"/>
      <c r="AA105" s="111"/>
      <c r="AB105" s="111"/>
      <c r="AC105" s="111"/>
    </row>
    <row r="106" spans="1:29" x14ac:dyDescent="0.3">
      <c r="A106">
        <f t="shared" si="11"/>
        <v>5</v>
      </c>
      <c r="B106" s="94"/>
      <c r="C106" s="95"/>
      <c r="D106" s="2" t="s">
        <v>100</v>
      </c>
      <c r="E106" s="2" t="s">
        <v>73</v>
      </c>
      <c r="F106" s="43"/>
      <c r="G106" s="42"/>
      <c r="H106" s="43" t="str">
        <f>IFERROR(VLOOKUP($E106&amp;G106,'[1]Measurement Conversion'!$B:$H,6,FALSE)*F106,IF(G106="g",F106,""))</f>
        <v/>
      </c>
      <c r="I106" s="44" t="str">
        <f>IFERROR(INDEX('Item Price Summary'!$O:$O,MATCH($D106,'Item Price Summary'!$G:$G,0))*H106,"")</f>
        <v/>
      </c>
      <c r="J106" s="112"/>
      <c r="K106" s="111"/>
      <c r="L106" s="112"/>
      <c r="M106" s="111"/>
      <c r="N106" s="21">
        <v>1</v>
      </c>
      <c r="O106" s="7" t="s">
        <v>37</v>
      </c>
      <c r="P106" s="21">
        <f>IFERROR(VLOOKUP($E106&amp;O106,'[1]Measurement Conversion'!$B:$H,6,FALSE)*N106,IF(O106="g",N106,""))</f>
        <v>16</v>
      </c>
      <c r="Q106" s="27">
        <f>IFERROR(INDEX('Item Price Summary'!$O:$O,MATCH($D106,'Item Price Summary'!$G:$G,0))*P106,"")</f>
        <v>4.9727999999999994E-2</v>
      </c>
      <c r="R106" s="100"/>
      <c r="S106" s="100"/>
      <c r="T106" s="100"/>
      <c r="U106" s="100"/>
      <c r="V106" s="43"/>
      <c r="W106" s="42"/>
      <c r="X106" s="43" t="str">
        <f>IFERROR(VLOOKUP($E106&amp;W106,'[1]Measurement Conversion'!$B:$H,6,FALSE)*V106,IF(W106="g",V106,""))</f>
        <v/>
      </c>
      <c r="Y106" s="44" t="str">
        <f>IFERROR(INDEX('Item Price Summary'!$O:$O,MATCH($D106,'Item Price Summary'!$G:$G,0))*X106,"")</f>
        <v/>
      </c>
      <c r="Z106" s="111"/>
      <c r="AA106" s="111"/>
      <c r="AB106" s="111"/>
      <c r="AC106" s="111"/>
    </row>
    <row r="107" spans="1:29" x14ac:dyDescent="0.3">
      <c r="A107">
        <f t="shared" si="11"/>
        <v>6</v>
      </c>
      <c r="B107" s="94"/>
      <c r="C107" s="95"/>
      <c r="D107" s="2" t="s">
        <v>79</v>
      </c>
      <c r="E107" s="2" t="s">
        <v>44</v>
      </c>
      <c r="F107" s="43"/>
      <c r="G107" s="42"/>
      <c r="H107" s="43" t="str">
        <f>IFERROR(VLOOKUP($E107&amp;G107,'[1]Measurement Conversion'!$B:$H,6,FALSE)*F107,IF(G107="g",F107,""))</f>
        <v/>
      </c>
      <c r="I107" s="44" t="str">
        <f>IFERROR(INDEX('Item Price Summary'!$O:$O,MATCH($D107,'Item Price Summary'!$G:$G,0))*H107,"")</f>
        <v/>
      </c>
      <c r="J107" s="112"/>
      <c r="K107" s="111"/>
      <c r="L107" s="112"/>
      <c r="M107" s="111"/>
      <c r="N107" s="21">
        <f>50+150</f>
        <v>200</v>
      </c>
      <c r="O107" s="7" t="s">
        <v>45</v>
      </c>
      <c r="P107" s="21">
        <f>IFERROR(VLOOKUP($E107&amp;O107,'[1]Measurement Conversion'!$B:$H,6,FALSE)*N107,IF(O107="g",N107,""))</f>
        <v>200</v>
      </c>
      <c r="Q107" s="27">
        <f>IFERROR(INDEX('Item Price Summary'!$O:$O,MATCH($D107,'Item Price Summary'!$G:$G,0))*P107,"")</f>
        <v>0.18886666666666665</v>
      </c>
      <c r="R107" s="100"/>
      <c r="S107" s="100"/>
      <c r="T107" s="100"/>
      <c r="U107" s="100"/>
      <c r="V107" s="43"/>
      <c r="W107" s="42"/>
      <c r="X107" s="43" t="str">
        <f>IFERROR(VLOOKUP($E107&amp;W107,'[1]Measurement Conversion'!$B:$H,6,FALSE)*V107,IF(W107="g",V107,""))</f>
        <v/>
      </c>
      <c r="Y107" s="44" t="str">
        <f>IFERROR(INDEX('Item Price Summary'!$O:$O,MATCH($D107,'Item Price Summary'!$G:$G,0))*X107,"")</f>
        <v/>
      </c>
      <c r="Z107" s="111"/>
      <c r="AA107" s="111"/>
      <c r="AB107" s="111"/>
      <c r="AC107" s="111"/>
    </row>
    <row r="108" spans="1:29" x14ac:dyDescent="0.3">
      <c r="A108">
        <f t="shared" si="11"/>
        <v>7</v>
      </c>
      <c r="B108" s="94"/>
      <c r="C108" s="95"/>
      <c r="D108" s="2" t="s">
        <v>198</v>
      </c>
      <c r="E108" s="2" t="s">
        <v>120</v>
      </c>
      <c r="F108" s="43"/>
      <c r="G108" s="42"/>
      <c r="H108" s="43" t="str">
        <f>IFERROR(VLOOKUP($E108&amp;G108,'[1]Measurement Conversion'!$B:$H,6,FALSE)*F108,IF(G108="g",F108,""))</f>
        <v/>
      </c>
      <c r="I108" s="44" t="str">
        <f>IFERROR(INDEX('Item Price Summary'!$O:$O,MATCH($D108,'Item Price Summary'!$G:$G,0))*H108,"")</f>
        <v/>
      </c>
      <c r="J108" s="112"/>
      <c r="K108" s="111"/>
      <c r="L108" s="112"/>
      <c r="M108" s="111"/>
      <c r="N108" s="21">
        <v>0.5</v>
      </c>
      <c r="O108" s="7" t="s">
        <v>37</v>
      </c>
      <c r="P108" s="21">
        <f>IFERROR(VLOOKUP($E108&amp;O108,'[1]Measurement Conversion'!$B:$H,6,FALSE)*N108,IF(O108="g",N108,""))</f>
        <v>6.5</v>
      </c>
      <c r="Q108" s="27">
        <f>IFERROR(INDEX('Item Price Summary'!$O:$O,MATCH($D108,'Item Price Summary'!$G:$G,0))*P108,"")</f>
        <v>2.1732236842105263E-2</v>
      </c>
      <c r="R108" s="100"/>
      <c r="S108" s="100"/>
      <c r="T108" s="100"/>
      <c r="U108" s="100"/>
      <c r="V108" s="43"/>
      <c r="W108" s="42"/>
      <c r="X108" s="43" t="str">
        <f>IFERROR(VLOOKUP($E108&amp;W108,'[1]Measurement Conversion'!$B:$H,6,FALSE)*V108,IF(W108="g",V108,""))</f>
        <v/>
      </c>
      <c r="Y108" s="44" t="str">
        <f>IFERROR(INDEX('Item Price Summary'!$O:$O,MATCH($D108,'Item Price Summary'!$G:$G,0))*X108,"")</f>
        <v/>
      </c>
      <c r="Z108" s="111"/>
      <c r="AA108" s="111"/>
      <c r="AB108" s="111"/>
      <c r="AC108" s="111"/>
    </row>
    <row r="109" spans="1:29" x14ac:dyDescent="0.3">
      <c r="A109">
        <f t="shared" si="11"/>
        <v>8</v>
      </c>
      <c r="B109" s="94"/>
      <c r="C109" s="95"/>
      <c r="D109" s="2" t="s">
        <v>27</v>
      </c>
      <c r="E109" s="2" t="s">
        <v>27</v>
      </c>
      <c r="F109" s="43"/>
      <c r="G109" s="42"/>
      <c r="H109" s="43" t="str">
        <f>IFERROR(VLOOKUP($E109&amp;G109,'[1]Measurement Conversion'!$B:$H,6,FALSE)*F109,IF(G109="g",F109,""))</f>
        <v/>
      </c>
      <c r="I109" s="44" t="str">
        <f>IFERROR(INDEX('Item Price Summary'!$O:$O,MATCH($D109,'Item Price Summary'!$G:$G,0))*H109,"")</f>
        <v/>
      </c>
      <c r="J109" s="112"/>
      <c r="K109" s="111"/>
      <c r="L109" s="112"/>
      <c r="M109" s="111"/>
      <c r="N109" s="21">
        <f>300+200</f>
        <v>500</v>
      </c>
      <c r="O109" s="7" t="s">
        <v>26</v>
      </c>
      <c r="P109" s="21">
        <f>IFERROR(VLOOKUP($E109&amp;O109,'[1]Measurement Conversion'!$B:$H,6,FALSE)*N109,IF(O109="g",N109,""))</f>
        <v>253.60499999999996</v>
      </c>
      <c r="Q109" s="27">
        <f>IFERROR(INDEX('Item Price Summary'!$O:$O,MATCH($D109,'Item Price Summary'!$G:$G,0))*P109,"")</f>
        <v>0</v>
      </c>
      <c r="R109" s="100"/>
      <c r="S109" s="100"/>
      <c r="T109" s="100"/>
      <c r="U109" s="100"/>
      <c r="V109" s="43"/>
      <c r="W109" s="42"/>
      <c r="X109" s="43" t="str">
        <f>IFERROR(VLOOKUP($E109&amp;W109,'[1]Measurement Conversion'!$B:$H,6,FALSE)*V109,IF(W109="g",V109,""))</f>
        <v/>
      </c>
      <c r="Y109" s="44" t="str">
        <f>IFERROR(INDEX('Item Price Summary'!$O:$O,MATCH($D109,'Item Price Summary'!$G:$G,0))*X109,"")</f>
        <v/>
      </c>
      <c r="Z109" s="111"/>
      <c r="AA109" s="111"/>
      <c r="AB109" s="111"/>
      <c r="AC109" s="111"/>
    </row>
    <row r="110" spans="1:29" x14ac:dyDescent="0.3">
      <c r="A110">
        <f t="shared" si="11"/>
        <v>9</v>
      </c>
      <c r="B110" s="94"/>
      <c r="C110" s="95"/>
      <c r="D110" s="2" t="s">
        <v>213</v>
      </c>
      <c r="E110" s="2" t="s">
        <v>212</v>
      </c>
      <c r="F110" s="43"/>
      <c r="G110" s="43"/>
      <c r="H110" s="43" t="str">
        <f>IFERROR(VLOOKUP($E110&amp;G110,'[1]Measurement Conversion'!$B:$H,6,FALSE)*F110,IF(G110="g",F110,""))</f>
        <v/>
      </c>
      <c r="I110" s="44" t="str">
        <f>IFERROR(INDEX('Item Price Summary'!$O:$O,MATCH($D110,'Item Price Summary'!$G:$G,0))*H110,"")</f>
        <v/>
      </c>
      <c r="J110" s="112"/>
      <c r="K110" s="111"/>
      <c r="L110" s="112"/>
      <c r="M110" s="111"/>
      <c r="N110" s="21">
        <v>1</v>
      </c>
      <c r="O110" s="21" t="s">
        <v>43</v>
      </c>
      <c r="P110" s="21">
        <f>IFERROR(VLOOKUP($E110&amp;O110,'[1]Measurement Conversion'!$B:$H,6,FALSE)*N110,IF(O110="g",N110,""))</f>
        <v>5</v>
      </c>
      <c r="Q110" s="27">
        <f>IFERROR(INDEX('Item Price Summary'!$O:$O,MATCH($D110,'Item Price Summary'!$G:$G,0))*P110,"")</f>
        <v>6.4166666666666664E-2</v>
      </c>
      <c r="R110" s="100"/>
      <c r="S110" s="100"/>
      <c r="T110" s="100"/>
      <c r="U110" s="100"/>
      <c r="V110" s="43"/>
      <c r="W110" s="43"/>
      <c r="X110" s="43" t="str">
        <f>IFERROR(VLOOKUP($E110&amp;W110,'[1]Measurement Conversion'!$B:$H,6,FALSE)*V110,IF(W110="g",V110,""))</f>
        <v/>
      </c>
      <c r="Y110" s="44" t="str">
        <f>IFERROR(INDEX('Item Price Summary'!$O:$O,MATCH($D110,'Item Price Summary'!$G:$G,0))*X110,"")</f>
        <v/>
      </c>
      <c r="Z110" s="111"/>
      <c r="AA110" s="111"/>
      <c r="AB110" s="111"/>
      <c r="AC110" s="111"/>
    </row>
    <row r="111" spans="1:29" x14ac:dyDescent="0.3">
      <c r="A111">
        <f t="shared" si="11"/>
        <v>10</v>
      </c>
      <c r="B111" s="94"/>
      <c r="C111" s="95"/>
      <c r="D111" s="2" t="s">
        <v>92</v>
      </c>
      <c r="E111" s="2"/>
      <c r="F111" s="43"/>
      <c r="G111" s="42"/>
      <c r="H111" s="43" t="str">
        <f>IFERROR(VLOOKUP($E111&amp;G111,'[1]Measurement Conversion'!$B:$H,6,FALSE)*F111,IF(G111="g",F111,""))</f>
        <v/>
      </c>
      <c r="I111" s="44" t="str">
        <f>IFERROR(INDEX('Item Price Summary'!$O:$O,MATCH($D111,'Item Price Summary'!$G:$G,0))*H111,"")</f>
        <v/>
      </c>
      <c r="J111" s="112"/>
      <c r="K111" s="111"/>
      <c r="L111" s="112"/>
      <c r="M111" s="111"/>
      <c r="N111" s="21"/>
      <c r="O111" s="7"/>
      <c r="P111" s="21" t="str">
        <f>IFERROR(VLOOKUP($E111&amp;O111,'[1]Measurement Conversion'!$B:$H,6,FALSE)*N111,IF(O111="g",N111,""))</f>
        <v/>
      </c>
      <c r="Q111" s="27" t="str">
        <f>IFERROR(INDEX('Item Price Summary'!$O:$O,MATCH($D111,'Item Price Summary'!$G:$G,0))*P111,"")</f>
        <v/>
      </c>
      <c r="R111" s="100"/>
      <c r="S111" s="100"/>
      <c r="T111" s="100"/>
      <c r="U111" s="100"/>
      <c r="V111" s="43"/>
      <c r="W111" s="42"/>
      <c r="X111" s="43" t="str">
        <f>IFERROR(VLOOKUP($E111&amp;W111,'[1]Measurement Conversion'!$B:$H,6,FALSE)*V111,IF(W111="g",V111,""))</f>
        <v/>
      </c>
      <c r="Y111" s="44" t="str">
        <f>IFERROR(INDEX('Item Price Summary'!$O:$O,MATCH($D111,'Item Price Summary'!$G:$G,0))*X111,"")</f>
        <v/>
      </c>
      <c r="Z111" s="111"/>
      <c r="AA111" s="111"/>
      <c r="AB111" s="111"/>
      <c r="AC111" s="111"/>
    </row>
    <row r="122" spans="1:29" x14ac:dyDescent="0.3">
      <c r="A122">
        <v>1</v>
      </c>
      <c r="B122" s="94"/>
      <c r="C122" s="94" t="s">
        <v>237</v>
      </c>
      <c r="D122" s="2" t="s">
        <v>0</v>
      </c>
      <c r="E122" s="2" t="s">
        <v>74</v>
      </c>
      <c r="F122" s="21">
        <v>150</v>
      </c>
      <c r="G122" s="7" t="s">
        <v>45</v>
      </c>
      <c r="H122" s="21">
        <f>IFERROR(VLOOKUP($E122&amp;G122,'[1]Measurement Conversion'!$B:$H,6,FALSE)*F122,IF(G122="g",F122,""))</f>
        <v>150</v>
      </c>
      <c r="I122" s="27">
        <f>IFERROR(INDEX('Item Price Summary'!$O:$O,MATCH($D122,'Item Price Summary'!$G:$G,0))*H122,"")</f>
        <v>0</v>
      </c>
      <c r="J122" s="101">
        <f>SUM(I122:I131)</f>
        <v>1.237141</v>
      </c>
      <c r="K122" s="100">
        <f>J122/$G$4</f>
        <v>0.19062265023112482</v>
      </c>
      <c r="L122" s="101">
        <f>SUM(I122:I131)+$H$4</f>
        <v>1.5577322391666666</v>
      </c>
      <c r="M122" s="100">
        <f>L122/$G$4</f>
        <v>0.24002037583461733</v>
      </c>
      <c r="N122" s="21">
        <v>200</v>
      </c>
      <c r="O122" s="7" t="s">
        <v>45</v>
      </c>
      <c r="P122" s="21">
        <f>IFERROR(VLOOKUP($E122&amp;O122,'[1]Measurement Conversion'!$B:$H,6,FALSE)*N122,IF(O122="g",N122,""))</f>
        <v>200</v>
      </c>
      <c r="Q122" s="27">
        <f>IFERROR(INDEX('Item Price Summary'!$O:$O,MATCH($D122,'Item Price Summary'!$G:$G,0))*P122,"")</f>
        <v>0</v>
      </c>
      <c r="R122" s="99">
        <f>SUM(Q122:Q131)</f>
        <v>1.6980919999999999</v>
      </c>
      <c r="S122" s="100">
        <f>R122/$G$5</f>
        <v>0.22671455273698263</v>
      </c>
      <c r="T122" s="99">
        <f>SUM(Q122:Q131)+$H$5</f>
        <v>2.0961997716666665</v>
      </c>
      <c r="U122" s="100">
        <f>T122/$G$5</f>
        <v>0.27986645816644412</v>
      </c>
      <c r="V122" s="21">
        <v>350</v>
      </c>
      <c r="W122" s="7" t="s">
        <v>45</v>
      </c>
      <c r="X122" s="21">
        <f>IFERROR(VLOOKUP($E122&amp;W122,'[1]Measurement Conversion'!$B:$H,6,FALSE)*V122,IF(W122="g",V122,""))</f>
        <v>350</v>
      </c>
      <c r="Y122" s="27">
        <f>IFERROR(INDEX('Item Price Summary'!$O:$O,MATCH($D122,'Item Price Summary'!$G:$G,0))*X122,"")</f>
        <v>0</v>
      </c>
      <c r="Z122" s="99">
        <f>SUM(Y122:Y131)</f>
        <v>2.3047550000000001</v>
      </c>
      <c r="AA122" s="100">
        <f>Z122/$G$6</f>
        <v>0.27146702002355716</v>
      </c>
      <c r="AB122" s="99">
        <f>SUM(Y122:Y131)+$H$6</f>
        <v>2.7098716666666669</v>
      </c>
      <c r="AC122" s="100">
        <f>AB122/$G$6</f>
        <v>0.3191839418924225</v>
      </c>
    </row>
    <row r="123" spans="1:29" x14ac:dyDescent="0.3">
      <c r="A123">
        <f>A122+1</f>
        <v>2</v>
      </c>
      <c r="B123" s="94"/>
      <c r="C123" s="94"/>
      <c r="D123" s="2" t="s">
        <v>185</v>
      </c>
      <c r="E123" s="2" t="s">
        <v>171</v>
      </c>
      <c r="F123" s="21">
        <v>3</v>
      </c>
      <c r="G123" s="7" t="s">
        <v>37</v>
      </c>
      <c r="H123" s="21">
        <f>IFERROR(VLOOKUP($E123&amp;G123,'[1]Measurement Conversion'!$B:$H,6,FALSE)*F123,IF(G123="g",F123,""))</f>
        <v>69</v>
      </c>
      <c r="I123" s="27">
        <f>IFERROR(INDEX('Item Price Summary'!$O:$O,MATCH($D123,'Item Price Summary'!$G:$G,0))*H123,"")</f>
        <v>0.87112500000000004</v>
      </c>
      <c r="J123" s="101"/>
      <c r="K123" s="100"/>
      <c r="L123" s="101"/>
      <c r="M123" s="100"/>
      <c r="N123" s="21">
        <v>4</v>
      </c>
      <c r="O123" s="7" t="s">
        <v>37</v>
      </c>
      <c r="P123" s="21">
        <f>IFERROR(VLOOKUP($E123&amp;O123,'[1]Measurement Conversion'!$B:$H,6,FALSE)*N123,IF(O123="g",N123,""))</f>
        <v>92</v>
      </c>
      <c r="Q123" s="27">
        <f>IFERROR(INDEX('Item Price Summary'!$O:$O,MATCH($D123,'Item Price Summary'!$G:$G,0))*P123,"")</f>
        <v>1.1615</v>
      </c>
      <c r="R123" s="100"/>
      <c r="S123" s="100"/>
      <c r="T123" s="100"/>
      <c r="U123" s="100"/>
      <c r="V123" s="21">
        <v>5</v>
      </c>
      <c r="W123" s="7" t="s">
        <v>37</v>
      </c>
      <c r="X123" s="21">
        <f>IFERROR(VLOOKUP($E123&amp;W123,'[1]Measurement Conversion'!$B:$H,6,FALSE)*V123,IF(W123="g",V123,""))</f>
        <v>115</v>
      </c>
      <c r="Y123" s="27">
        <f>IFERROR(INDEX('Item Price Summary'!$O:$O,MATCH($D123,'Item Price Summary'!$G:$G,0))*X123,"")</f>
        <v>1.451875</v>
      </c>
      <c r="Z123" s="100"/>
      <c r="AA123" s="100"/>
      <c r="AB123" s="100"/>
      <c r="AC123" s="100"/>
    </row>
    <row r="124" spans="1:29" x14ac:dyDescent="0.3">
      <c r="A124">
        <f t="shared" ref="A124:A131" si="12">A123+1</f>
        <v>3</v>
      </c>
      <c r="B124" s="94"/>
      <c r="C124" s="94"/>
      <c r="D124" s="2" t="s">
        <v>27</v>
      </c>
      <c r="E124" s="2" t="s">
        <v>27</v>
      </c>
      <c r="F124" s="21">
        <v>400</v>
      </c>
      <c r="G124" s="7" t="s">
        <v>26</v>
      </c>
      <c r="H124" s="21">
        <f>IFERROR(VLOOKUP($E124&amp;G124,'[1]Measurement Conversion'!$B:$H,6,FALSE)*F124,IF(G124="g",F124,""))</f>
        <v>202.88399999999999</v>
      </c>
      <c r="I124" s="27">
        <f>IFERROR(INDEX('Item Price Summary'!$O:$O,MATCH($D124,'Item Price Summary'!$G:$G,0))*H124,"")</f>
        <v>0</v>
      </c>
      <c r="J124" s="101"/>
      <c r="K124" s="100"/>
      <c r="L124" s="101"/>
      <c r="M124" s="100"/>
      <c r="N124" s="21">
        <v>500</v>
      </c>
      <c r="O124" s="7" t="s">
        <v>26</v>
      </c>
      <c r="P124" s="21">
        <f>IFERROR(VLOOKUP($E124&amp;O124,'[1]Measurement Conversion'!$B:$H,6,FALSE)*N124,IF(O124="g",N124,""))</f>
        <v>253.60499999999996</v>
      </c>
      <c r="Q124" s="27">
        <f>IFERROR(INDEX('Item Price Summary'!$O:$O,MATCH($D124,'Item Price Summary'!$G:$G,0))*P124,"")</f>
        <v>0</v>
      </c>
      <c r="R124" s="100"/>
      <c r="S124" s="100"/>
      <c r="T124" s="100"/>
      <c r="U124" s="100"/>
      <c r="V124" s="21">
        <v>700</v>
      </c>
      <c r="W124" s="7" t="s">
        <v>26</v>
      </c>
      <c r="X124" s="21">
        <f>IFERROR(VLOOKUP($E124&amp;W124,'[1]Measurement Conversion'!$B:$H,6,FALSE)*V124,IF(W124="g",V124,""))</f>
        <v>355.04699999999997</v>
      </c>
      <c r="Y124" s="27">
        <f>IFERROR(INDEX('Item Price Summary'!$O:$O,MATCH($D124,'Item Price Summary'!$G:$G,0))*X124,"")</f>
        <v>0</v>
      </c>
      <c r="Z124" s="100"/>
      <c r="AA124" s="100"/>
      <c r="AB124" s="100"/>
      <c r="AC124" s="100"/>
    </row>
    <row r="125" spans="1:29" x14ac:dyDescent="0.3">
      <c r="A125">
        <f t="shared" si="12"/>
        <v>4</v>
      </c>
      <c r="B125" s="94"/>
      <c r="C125" s="94"/>
      <c r="D125" s="2" t="s">
        <v>95</v>
      </c>
      <c r="E125" s="2" t="s">
        <v>95</v>
      </c>
      <c r="F125" s="21">
        <v>2</v>
      </c>
      <c r="G125" s="7" t="s">
        <v>121</v>
      </c>
      <c r="H125" s="21">
        <f>IFERROR(VLOOKUP($E125&amp;G125,'[1]Measurement Conversion'!$B:$H,6,FALSE)*F125,IF(G125="g",F125,""))</f>
        <v>56</v>
      </c>
      <c r="I125" s="27">
        <f>IFERROR(INDEX('Item Price Summary'!$O:$O,MATCH($D125,'Item Price Summary'!$G:$G,0))*H125,"")</f>
        <v>0.29142400000000002</v>
      </c>
      <c r="J125" s="101"/>
      <c r="K125" s="100"/>
      <c r="L125" s="101"/>
      <c r="M125" s="100"/>
      <c r="N125" s="21">
        <v>3</v>
      </c>
      <c r="O125" s="7" t="s">
        <v>121</v>
      </c>
      <c r="P125" s="21">
        <f>IFERROR(VLOOKUP($E125&amp;O125,'[1]Measurement Conversion'!$B:$H,6,FALSE)*N125,IF(O125="g",N125,""))</f>
        <v>84</v>
      </c>
      <c r="Q125" s="27">
        <f>IFERROR(INDEX('Item Price Summary'!$O:$O,MATCH($D125,'Item Price Summary'!$G:$G,0))*P125,"")</f>
        <v>0.43713600000000002</v>
      </c>
      <c r="R125" s="100"/>
      <c r="S125" s="100"/>
      <c r="T125" s="100"/>
      <c r="U125" s="100"/>
      <c r="V125" s="21">
        <v>5</v>
      </c>
      <c r="W125" s="7" t="s">
        <v>121</v>
      </c>
      <c r="X125" s="21">
        <f>IFERROR(VLOOKUP($E125&amp;W125,'[1]Measurement Conversion'!$B:$H,6,FALSE)*V125,IF(W125="g",V125,""))</f>
        <v>140</v>
      </c>
      <c r="Y125" s="27">
        <f>IFERROR(INDEX('Item Price Summary'!$O:$O,MATCH($D125,'Item Price Summary'!$G:$G,0))*X125,"")</f>
        <v>0.7285600000000001</v>
      </c>
      <c r="Z125" s="100"/>
      <c r="AA125" s="100"/>
      <c r="AB125" s="100"/>
      <c r="AC125" s="100"/>
    </row>
    <row r="126" spans="1:29" x14ac:dyDescent="0.3">
      <c r="A126">
        <f t="shared" si="12"/>
        <v>5</v>
      </c>
      <c r="B126" s="94"/>
      <c r="C126" s="94"/>
      <c r="D126" s="2" t="s">
        <v>100</v>
      </c>
      <c r="E126" s="2" t="s">
        <v>73</v>
      </c>
      <c r="F126" s="21">
        <v>1.5</v>
      </c>
      <c r="G126" s="7" t="s">
        <v>37</v>
      </c>
      <c r="H126" s="21">
        <f>IFERROR(VLOOKUP($E126&amp;G126,'[1]Measurement Conversion'!$B:$H,6,FALSE)*F126,IF(G126="g",F126,""))</f>
        <v>24</v>
      </c>
      <c r="I126" s="27">
        <f>IFERROR(INDEX('Item Price Summary'!$O:$O,MATCH($D126,'Item Price Summary'!$G:$G,0))*H126,"")</f>
        <v>7.4591999999999992E-2</v>
      </c>
      <c r="J126" s="101"/>
      <c r="K126" s="100"/>
      <c r="L126" s="101"/>
      <c r="M126" s="100"/>
      <c r="N126" s="21">
        <v>2</v>
      </c>
      <c r="O126" s="7" t="s">
        <v>37</v>
      </c>
      <c r="P126" s="21">
        <f>IFERROR(VLOOKUP($E126&amp;O126,'[1]Measurement Conversion'!$B:$H,6,FALSE)*N126,IF(O126="g",N126,""))</f>
        <v>32</v>
      </c>
      <c r="Q126" s="27">
        <f>IFERROR(INDEX('Item Price Summary'!$O:$O,MATCH($D126,'Item Price Summary'!$G:$G,0))*P126,"")</f>
        <v>9.9455999999999989E-2</v>
      </c>
      <c r="R126" s="100"/>
      <c r="S126" s="100"/>
      <c r="T126" s="100"/>
      <c r="U126" s="100"/>
      <c r="V126" s="21">
        <v>2.5</v>
      </c>
      <c r="W126" s="7" t="s">
        <v>37</v>
      </c>
      <c r="X126" s="21">
        <f>IFERROR(VLOOKUP($E126&amp;W126,'[1]Measurement Conversion'!$B:$H,6,FALSE)*V126,IF(W126="g",V126,""))</f>
        <v>40</v>
      </c>
      <c r="Y126" s="27">
        <f>IFERROR(INDEX('Item Price Summary'!$O:$O,MATCH($D126,'Item Price Summary'!$G:$G,0))*X126,"")</f>
        <v>0.12431999999999999</v>
      </c>
      <c r="Z126" s="100"/>
      <c r="AA126" s="100"/>
      <c r="AB126" s="100"/>
      <c r="AC126" s="100"/>
    </row>
    <row r="127" spans="1:29" x14ac:dyDescent="0.3">
      <c r="A127">
        <f t="shared" si="12"/>
        <v>6</v>
      </c>
      <c r="B127" s="94"/>
      <c r="C127" s="94"/>
      <c r="D127" s="2" t="s">
        <v>151</v>
      </c>
      <c r="E127" s="2"/>
      <c r="F127" s="21"/>
      <c r="G127" s="7"/>
      <c r="H127" s="21" t="str">
        <f>IFERROR(VLOOKUP($E127&amp;G127,'[1]Measurement Conversion'!$B:$H,6,FALSE)*F127,IF(G127="g",F127,""))</f>
        <v/>
      </c>
      <c r="I127" s="27" t="str">
        <f>IFERROR(INDEX('Item Price Summary'!$O:$O,MATCH($D127,'Item Price Summary'!$G:$G,0))*H127,"")</f>
        <v/>
      </c>
      <c r="J127" s="101"/>
      <c r="K127" s="100"/>
      <c r="L127" s="101"/>
      <c r="M127" s="100"/>
      <c r="N127" s="21"/>
      <c r="O127" s="7"/>
      <c r="P127" s="21" t="str">
        <f>IFERROR(VLOOKUP($E127&amp;O127,'[1]Measurement Conversion'!$B:$H,6,FALSE)*N127,IF(O127="g",N127,""))</f>
        <v/>
      </c>
      <c r="Q127" s="27" t="str">
        <f>IFERROR(INDEX('Item Price Summary'!$O:$O,MATCH($D127,'Item Price Summary'!$G:$G,0))*P127,"")</f>
        <v/>
      </c>
      <c r="R127" s="100"/>
      <c r="S127" s="100"/>
      <c r="T127" s="100"/>
      <c r="U127" s="100"/>
      <c r="V127" s="21"/>
      <c r="W127" s="7"/>
      <c r="X127" s="21" t="str">
        <f>IFERROR(VLOOKUP($E127&amp;W127,'[1]Measurement Conversion'!$B:$H,6,FALSE)*V127,IF(W127="g",V127,""))</f>
        <v/>
      </c>
      <c r="Y127" s="27" t="str">
        <f>IFERROR(INDEX('Item Price Summary'!$O:$O,MATCH($D127,'Item Price Summary'!$G:$G,0))*X127,"")</f>
        <v/>
      </c>
      <c r="Z127" s="100"/>
      <c r="AA127" s="100"/>
      <c r="AB127" s="100"/>
      <c r="AC127" s="100"/>
    </row>
    <row r="128" spans="1:29" x14ac:dyDescent="0.3">
      <c r="A128">
        <f t="shared" si="12"/>
        <v>7</v>
      </c>
      <c r="B128" s="94"/>
      <c r="C128" s="94"/>
      <c r="D128" s="2" t="s">
        <v>151</v>
      </c>
      <c r="E128" s="2"/>
      <c r="F128" s="21"/>
      <c r="G128" s="7"/>
      <c r="H128" s="21" t="str">
        <f>IFERROR(VLOOKUP($E128&amp;G128,'[1]Measurement Conversion'!$B:$H,6,FALSE)*F128,IF(G128="g",F128,""))</f>
        <v/>
      </c>
      <c r="I128" s="27" t="str">
        <f>IFERROR(INDEX('Item Price Summary'!$O:$O,MATCH($D128,'Item Price Summary'!$G:$G,0))*H128,"")</f>
        <v/>
      </c>
      <c r="J128" s="101"/>
      <c r="K128" s="100"/>
      <c r="L128" s="101"/>
      <c r="M128" s="100"/>
      <c r="N128" s="21"/>
      <c r="O128" s="7"/>
      <c r="P128" s="21" t="str">
        <f>IFERROR(VLOOKUP($E128&amp;O128,'[1]Measurement Conversion'!$B:$H,6,FALSE)*N128,IF(O128="g",N128,""))</f>
        <v/>
      </c>
      <c r="Q128" s="27" t="str">
        <f>IFERROR(INDEX('Item Price Summary'!$O:$O,MATCH($D128,'Item Price Summary'!$G:$G,0))*P128,"")</f>
        <v/>
      </c>
      <c r="R128" s="100"/>
      <c r="S128" s="100"/>
      <c r="T128" s="100"/>
      <c r="U128" s="100"/>
      <c r="V128" s="21"/>
      <c r="W128" s="7"/>
      <c r="X128" s="21" t="str">
        <f>IFERROR(VLOOKUP($E128&amp;W128,'[1]Measurement Conversion'!$B:$H,6,FALSE)*V128,IF(W128="g",V128,""))</f>
        <v/>
      </c>
      <c r="Y128" s="27" t="str">
        <f>IFERROR(INDEX('Item Price Summary'!$O:$O,MATCH($D128,'Item Price Summary'!$G:$G,0))*X128,"")</f>
        <v/>
      </c>
      <c r="Z128" s="100"/>
      <c r="AA128" s="100"/>
      <c r="AB128" s="100"/>
      <c r="AC128" s="100"/>
    </row>
    <row r="129" spans="1:29" x14ac:dyDescent="0.3">
      <c r="A129">
        <f t="shared" si="12"/>
        <v>8</v>
      </c>
      <c r="B129" s="94"/>
      <c r="C129" s="94"/>
      <c r="D129" s="2" t="s">
        <v>151</v>
      </c>
      <c r="E129" s="2"/>
      <c r="F129" s="21"/>
      <c r="G129" s="7"/>
      <c r="H129" s="21" t="str">
        <f>IFERROR(VLOOKUP($E129&amp;G129,'[1]Measurement Conversion'!$B:$H,6,FALSE)*F129,IF(G129="g",F129,""))</f>
        <v/>
      </c>
      <c r="I129" s="27" t="str">
        <f>IFERROR(INDEX('Item Price Summary'!$O:$O,MATCH($D129,'Item Price Summary'!$G:$G,0))*H129,"")</f>
        <v/>
      </c>
      <c r="J129" s="101"/>
      <c r="K129" s="100"/>
      <c r="L129" s="101"/>
      <c r="M129" s="100"/>
      <c r="N129" s="21"/>
      <c r="O129" s="7"/>
      <c r="P129" s="21" t="str">
        <f>IFERROR(VLOOKUP($E129&amp;O129,'[1]Measurement Conversion'!$B:$H,6,FALSE)*N129,IF(O129="g",N129,""))</f>
        <v/>
      </c>
      <c r="Q129" s="27" t="str">
        <f>IFERROR(INDEX('Item Price Summary'!$O:$O,MATCH($D129,'Item Price Summary'!$G:$G,0))*P129,"")</f>
        <v/>
      </c>
      <c r="R129" s="100"/>
      <c r="S129" s="100"/>
      <c r="T129" s="100"/>
      <c r="U129" s="100"/>
      <c r="V129" s="21"/>
      <c r="W129" s="7"/>
      <c r="X129" s="21" t="str">
        <f>IFERROR(VLOOKUP($E129&amp;W129,'[1]Measurement Conversion'!$B:$H,6,FALSE)*V129,IF(W129="g",V129,""))</f>
        <v/>
      </c>
      <c r="Y129" s="27" t="str">
        <f>IFERROR(INDEX('Item Price Summary'!$O:$O,MATCH($D129,'Item Price Summary'!$G:$G,0))*X129,"")</f>
        <v/>
      </c>
      <c r="Z129" s="100"/>
      <c r="AA129" s="100"/>
      <c r="AB129" s="100"/>
      <c r="AC129" s="100"/>
    </row>
    <row r="130" spans="1:29" x14ac:dyDescent="0.3">
      <c r="A130">
        <f t="shared" si="12"/>
        <v>9</v>
      </c>
      <c r="B130" s="94"/>
      <c r="C130" s="94"/>
      <c r="D130" s="2" t="s">
        <v>151</v>
      </c>
      <c r="E130" s="2"/>
      <c r="F130" s="21"/>
      <c r="G130" s="7"/>
      <c r="H130" s="21" t="str">
        <f>IFERROR(VLOOKUP($E130&amp;G130,'[1]Measurement Conversion'!$B:$H,6,FALSE)*F130,IF(G130="g",F130,""))</f>
        <v/>
      </c>
      <c r="I130" s="27" t="str">
        <f>IFERROR(INDEX('Item Price Summary'!$O:$O,MATCH($D130,'Item Price Summary'!$G:$G,0))*H130,"")</f>
        <v/>
      </c>
      <c r="J130" s="101"/>
      <c r="K130" s="100"/>
      <c r="L130" s="101"/>
      <c r="M130" s="100"/>
      <c r="N130" s="21"/>
      <c r="O130" s="7"/>
      <c r="P130" s="21" t="str">
        <f>IFERROR(VLOOKUP($E130&amp;O130,'[1]Measurement Conversion'!$B:$H,6,FALSE)*N130,IF(O130="g",N130,""))</f>
        <v/>
      </c>
      <c r="Q130" s="27" t="str">
        <f>IFERROR(INDEX('Item Price Summary'!$O:$O,MATCH($D130,'Item Price Summary'!$G:$G,0))*P130,"")</f>
        <v/>
      </c>
      <c r="R130" s="100"/>
      <c r="S130" s="100"/>
      <c r="T130" s="100"/>
      <c r="U130" s="100"/>
      <c r="V130" s="21"/>
      <c r="W130" s="7"/>
      <c r="X130" s="21" t="str">
        <f>IFERROR(VLOOKUP($E130&amp;W130,'[1]Measurement Conversion'!$B:$H,6,FALSE)*V130,IF(W130="g",V130,""))</f>
        <v/>
      </c>
      <c r="Y130" s="27" t="str">
        <f>IFERROR(INDEX('Item Price Summary'!$O:$O,MATCH($D130,'Item Price Summary'!$G:$G,0))*X130,"")</f>
        <v/>
      </c>
      <c r="Z130" s="100"/>
      <c r="AA130" s="100"/>
      <c r="AB130" s="100"/>
      <c r="AC130" s="100"/>
    </row>
    <row r="131" spans="1:29" x14ac:dyDescent="0.3">
      <c r="A131">
        <f t="shared" si="12"/>
        <v>10</v>
      </c>
      <c r="B131" s="94"/>
      <c r="C131" s="94"/>
      <c r="D131" s="2" t="s">
        <v>92</v>
      </c>
      <c r="E131" s="2"/>
      <c r="F131" s="21"/>
      <c r="G131" s="7"/>
      <c r="H131" s="21" t="str">
        <f>IFERROR(VLOOKUP($E131&amp;G131,'[1]Measurement Conversion'!$B:$H,6,FALSE)*F131,IF(G131="g",F131,""))</f>
        <v/>
      </c>
      <c r="I131" s="27" t="str">
        <f>IFERROR(INDEX('Item Price Summary'!$O:$O,MATCH($D131,'Item Price Summary'!$G:$G,0))*H131,"")</f>
        <v/>
      </c>
      <c r="J131" s="101"/>
      <c r="K131" s="100"/>
      <c r="L131" s="101"/>
      <c r="M131" s="100"/>
      <c r="N131" s="21"/>
      <c r="O131" s="7"/>
      <c r="P131" s="21" t="str">
        <f>IFERROR(VLOOKUP($E131&amp;O131,'[1]Measurement Conversion'!$B:$H,6,FALSE)*N131,IF(O131="g",N131,""))</f>
        <v/>
      </c>
      <c r="Q131" s="27" t="str">
        <f>IFERROR(INDEX('Item Price Summary'!$O:$O,MATCH($D131,'Item Price Summary'!$G:$G,0))*P131,"")</f>
        <v/>
      </c>
      <c r="R131" s="100"/>
      <c r="S131" s="100"/>
      <c r="T131" s="100"/>
      <c r="U131" s="100"/>
      <c r="V131" s="21"/>
      <c r="W131" s="7"/>
      <c r="X131" s="21" t="str">
        <f>IFERROR(VLOOKUP($E131&amp;W131,'[1]Measurement Conversion'!$B:$H,6,FALSE)*V131,IF(W131="g",V131,""))</f>
        <v/>
      </c>
      <c r="Y131" s="27" t="str">
        <f>IFERROR(INDEX('Item Price Summary'!$O:$O,MATCH($D131,'Item Price Summary'!$G:$G,0))*X131,"")</f>
        <v/>
      </c>
      <c r="Z131" s="100"/>
      <c r="AA131" s="100"/>
      <c r="AB131" s="100"/>
      <c r="AC131" s="100"/>
    </row>
    <row r="132" spans="1:29" x14ac:dyDescent="0.3">
      <c r="A132">
        <v>1</v>
      </c>
      <c r="B132" s="94"/>
      <c r="C132" s="94" t="s">
        <v>238</v>
      </c>
      <c r="D132" s="2" t="s">
        <v>0</v>
      </c>
      <c r="E132" s="2" t="s">
        <v>74</v>
      </c>
      <c r="F132" s="21">
        <v>150</v>
      </c>
      <c r="G132" s="7" t="s">
        <v>45</v>
      </c>
      <c r="H132" s="21">
        <f>IFERROR(VLOOKUP($E132&amp;G132,'[1]Measurement Conversion'!$B:$H,6,FALSE)*F132,IF(G132="g",F132,""))</f>
        <v>150</v>
      </c>
      <c r="I132" s="27">
        <f>IFERROR(INDEX('Item Price Summary'!$O:$O,MATCH($D132,'Item Price Summary'!$G:$G,0))*H132,"")</f>
        <v>0</v>
      </c>
      <c r="J132" s="101">
        <f>SUM(I132:I141)</f>
        <v>0.85615200000000002</v>
      </c>
      <c r="K132" s="100">
        <f>J132/$G$4</f>
        <v>0.1319186440677966</v>
      </c>
      <c r="L132" s="101">
        <f>SUM(I132:I141)+$H$4</f>
        <v>1.1767432391666666</v>
      </c>
      <c r="M132" s="100">
        <f>L132/$G$4</f>
        <v>0.18131636967128914</v>
      </c>
      <c r="N132" s="21">
        <v>200</v>
      </c>
      <c r="O132" s="7" t="s">
        <v>45</v>
      </c>
      <c r="P132" s="21">
        <f>IFERROR(VLOOKUP($E132&amp;O132,'[1]Measurement Conversion'!$B:$H,6,FALSE)*N132,IF(O132="g",N132,""))</f>
        <v>200</v>
      </c>
      <c r="Q132" s="27">
        <f>IFERROR(INDEX('Item Price Summary'!$O:$O,MATCH($D132,'Item Price Summary'!$G:$G,0))*P132,"")</f>
        <v>0</v>
      </c>
      <c r="R132" s="99">
        <f>SUM(Q132:Q141)</f>
        <v>1.143046</v>
      </c>
      <c r="S132" s="100">
        <f>R132/$G$5</f>
        <v>0.15260961281708946</v>
      </c>
      <c r="T132" s="99">
        <f>SUM(Q132:Q141)+$H$5</f>
        <v>1.5411537716666666</v>
      </c>
      <c r="U132" s="100">
        <f>T132/$G$5</f>
        <v>0.20576151824655095</v>
      </c>
      <c r="V132" s="21">
        <v>350</v>
      </c>
      <c r="W132" s="7" t="s">
        <v>45</v>
      </c>
      <c r="X132" s="21">
        <f>IFERROR(VLOOKUP($E132&amp;W132,'[1]Measurement Conversion'!$B:$H,6,FALSE)*V132,IF(W132="g",V132,""))</f>
        <v>350</v>
      </c>
      <c r="Y132" s="27">
        <f>IFERROR(INDEX('Item Price Summary'!$O:$O,MATCH($D132,'Item Price Summary'!$G:$G,0))*X132,"")</f>
        <v>0</v>
      </c>
      <c r="Z132" s="99">
        <f>SUM(Y132:Y141)</f>
        <v>1.5880840000000001</v>
      </c>
      <c r="AA132" s="100">
        <f>Z132/$G$6</f>
        <v>0.18705347467608952</v>
      </c>
      <c r="AB132" s="99">
        <f>SUM(Y132:Y141)+$H$6</f>
        <v>1.9932006666666666</v>
      </c>
      <c r="AC132" s="100">
        <f>AB132/$G$6</f>
        <v>0.23477039654495485</v>
      </c>
    </row>
    <row r="133" spans="1:29" x14ac:dyDescent="0.3">
      <c r="A133">
        <f>A132+1</f>
        <v>2</v>
      </c>
      <c r="B133" s="94"/>
      <c r="C133" s="94"/>
      <c r="D133" s="2" t="s">
        <v>227</v>
      </c>
      <c r="E133" s="2" t="s">
        <v>228</v>
      </c>
      <c r="F133" s="21">
        <v>4</v>
      </c>
      <c r="G133" s="7" t="s">
        <v>37</v>
      </c>
      <c r="H133" s="21">
        <f>IFERROR(VLOOKUP($E133&amp;G133,'[1]Measurement Conversion'!$B:$H,6,FALSE)*F133,IF(G133="g",F133,""))</f>
        <v>100</v>
      </c>
      <c r="I133" s="27">
        <f>IFERROR(INDEX('Item Price Summary'!$O:$O,MATCH($D133,'Item Price Summary'!$G:$G,0))*H133,"")</f>
        <v>0.51500000000000001</v>
      </c>
      <c r="J133" s="101"/>
      <c r="K133" s="100"/>
      <c r="L133" s="101"/>
      <c r="M133" s="100"/>
      <c r="N133" s="21">
        <v>5</v>
      </c>
      <c r="O133" s="7" t="s">
        <v>37</v>
      </c>
      <c r="P133" s="21">
        <f>IFERROR(VLOOKUP($E133&amp;O133,'[1]Measurement Conversion'!$B:$H,6,FALSE)*N133,IF(O133="g",N133,""))</f>
        <v>125</v>
      </c>
      <c r="Q133" s="27">
        <f>IFERROR(INDEX('Item Price Summary'!$O:$O,MATCH($D133,'Item Price Summary'!$G:$G,0))*P133,"")</f>
        <v>0.64375000000000004</v>
      </c>
      <c r="R133" s="100"/>
      <c r="S133" s="100"/>
      <c r="T133" s="100"/>
      <c r="U133" s="100"/>
      <c r="V133" s="21">
        <v>6</v>
      </c>
      <c r="W133" s="7" t="s">
        <v>37</v>
      </c>
      <c r="X133" s="21">
        <f>IFERROR(VLOOKUP($E133&amp;W133,'[1]Measurement Conversion'!$B:$H,6,FALSE)*V133,IF(W133="g",V133,""))</f>
        <v>150</v>
      </c>
      <c r="Y133" s="27">
        <f>IFERROR(INDEX('Item Price Summary'!$O:$O,MATCH($D133,'Item Price Summary'!$G:$G,0))*X133,"")</f>
        <v>0.77249999999999996</v>
      </c>
      <c r="Z133" s="100"/>
      <c r="AA133" s="100"/>
      <c r="AB133" s="100"/>
      <c r="AC133" s="100"/>
    </row>
    <row r="134" spans="1:29" x14ac:dyDescent="0.3">
      <c r="A134">
        <f t="shared" ref="A134:A141" si="13">A133+1</f>
        <v>3</v>
      </c>
      <c r="B134" s="94"/>
      <c r="C134" s="94"/>
      <c r="D134" s="2" t="s">
        <v>27</v>
      </c>
      <c r="E134" s="2" t="s">
        <v>27</v>
      </c>
      <c r="F134" s="21">
        <v>400</v>
      </c>
      <c r="G134" s="7" t="s">
        <v>26</v>
      </c>
      <c r="H134" s="21">
        <f>IFERROR(VLOOKUP($E134&amp;G134,'[1]Measurement Conversion'!$B:$H,6,FALSE)*F134,IF(G134="g",F134,""))</f>
        <v>202.88399999999999</v>
      </c>
      <c r="I134" s="27">
        <f>IFERROR(INDEX('Item Price Summary'!$O:$O,MATCH($D134,'Item Price Summary'!$G:$G,0))*H134,"")</f>
        <v>0</v>
      </c>
      <c r="J134" s="101"/>
      <c r="K134" s="100"/>
      <c r="L134" s="101"/>
      <c r="M134" s="100"/>
      <c r="N134" s="21">
        <v>500</v>
      </c>
      <c r="O134" s="7" t="s">
        <v>26</v>
      </c>
      <c r="P134" s="21">
        <f>IFERROR(VLOOKUP($E134&amp;O134,'[1]Measurement Conversion'!$B:$H,6,FALSE)*N134,IF(O134="g",N134,""))</f>
        <v>253.60499999999996</v>
      </c>
      <c r="Q134" s="27">
        <f>IFERROR(INDEX('Item Price Summary'!$O:$O,MATCH($D134,'Item Price Summary'!$G:$G,0))*P134,"")</f>
        <v>0</v>
      </c>
      <c r="R134" s="100"/>
      <c r="S134" s="100"/>
      <c r="T134" s="100"/>
      <c r="U134" s="100"/>
      <c r="V134" s="21">
        <v>700</v>
      </c>
      <c r="W134" s="7" t="s">
        <v>26</v>
      </c>
      <c r="X134" s="21">
        <f>IFERROR(VLOOKUP($E134&amp;W134,'[1]Measurement Conversion'!$B:$H,6,FALSE)*V134,IF(W134="g",V134,""))</f>
        <v>355.04699999999997</v>
      </c>
      <c r="Y134" s="27">
        <f>IFERROR(INDEX('Item Price Summary'!$O:$O,MATCH($D134,'Item Price Summary'!$G:$G,0))*X134,"")</f>
        <v>0</v>
      </c>
      <c r="Z134" s="100"/>
      <c r="AA134" s="100"/>
      <c r="AB134" s="100"/>
      <c r="AC134" s="100"/>
    </row>
    <row r="135" spans="1:29" x14ac:dyDescent="0.3">
      <c r="A135">
        <f t="shared" si="13"/>
        <v>4</v>
      </c>
      <c r="B135" s="94"/>
      <c r="C135" s="94"/>
      <c r="D135" s="2" t="s">
        <v>95</v>
      </c>
      <c r="E135" s="2" t="s">
        <v>95</v>
      </c>
      <c r="F135" s="21">
        <v>2</v>
      </c>
      <c r="G135" s="7" t="s">
        <v>121</v>
      </c>
      <c r="H135" s="21">
        <f>IFERROR(VLOOKUP($E135&amp;G135,'[1]Measurement Conversion'!$B:$H,6,FALSE)*F135,IF(G135="g",F135,""))</f>
        <v>56</v>
      </c>
      <c r="I135" s="27">
        <f>IFERROR(INDEX('Item Price Summary'!$O:$O,MATCH($D135,'Item Price Summary'!$G:$G,0))*H135,"")</f>
        <v>0.29142400000000002</v>
      </c>
      <c r="J135" s="101"/>
      <c r="K135" s="100"/>
      <c r="L135" s="101"/>
      <c r="M135" s="100"/>
      <c r="N135" s="21">
        <v>3</v>
      </c>
      <c r="O135" s="7" t="s">
        <v>121</v>
      </c>
      <c r="P135" s="21">
        <f>IFERROR(VLOOKUP($E135&amp;O135,'[1]Measurement Conversion'!$B:$H,6,FALSE)*N135,IF(O135="g",N135,""))</f>
        <v>84</v>
      </c>
      <c r="Q135" s="27">
        <f>IFERROR(INDEX('Item Price Summary'!$O:$O,MATCH($D135,'Item Price Summary'!$G:$G,0))*P135,"")</f>
        <v>0.43713600000000002</v>
      </c>
      <c r="R135" s="100"/>
      <c r="S135" s="100"/>
      <c r="T135" s="100"/>
      <c r="U135" s="100"/>
      <c r="V135" s="21">
        <v>5</v>
      </c>
      <c r="W135" s="7" t="s">
        <v>121</v>
      </c>
      <c r="X135" s="21">
        <f>IFERROR(VLOOKUP($E135&amp;W135,'[1]Measurement Conversion'!$B:$H,6,FALSE)*V135,IF(W135="g",V135,""))</f>
        <v>140</v>
      </c>
      <c r="Y135" s="27">
        <f>IFERROR(INDEX('Item Price Summary'!$O:$O,MATCH($D135,'Item Price Summary'!$G:$G,0))*X135,"")</f>
        <v>0.7285600000000001</v>
      </c>
      <c r="Z135" s="100"/>
      <c r="AA135" s="100"/>
      <c r="AB135" s="100"/>
      <c r="AC135" s="100"/>
    </row>
    <row r="136" spans="1:29" x14ac:dyDescent="0.3">
      <c r="A136">
        <f t="shared" si="13"/>
        <v>5</v>
      </c>
      <c r="B136" s="94"/>
      <c r="C136" s="94"/>
      <c r="D136" s="2" t="s">
        <v>100</v>
      </c>
      <c r="E136" s="2" t="s">
        <v>73</v>
      </c>
      <c r="F136" s="21">
        <v>1</v>
      </c>
      <c r="G136" s="7" t="s">
        <v>37</v>
      </c>
      <c r="H136" s="21">
        <f>IFERROR(VLOOKUP($E136&amp;G136,'[1]Measurement Conversion'!$B:$H,6,FALSE)*F136,IF(G136="g",F136,""))</f>
        <v>16</v>
      </c>
      <c r="I136" s="27">
        <f>IFERROR(INDEX('Item Price Summary'!$O:$O,MATCH($D136,'Item Price Summary'!$G:$G,0))*H136,"")</f>
        <v>4.9727999999999994E-2</v>
      </c>
      <c r="J136" s="101"/>
      <c r="K136" s="100"/>
      <c r="L136" s="101"/>
      <c r="M136" s="100"/>
      <c r="N136" s="21">
        <v>1.25</v>
      </c>
      <c r="O136" s="7" t="s">
        <v>37</v>
      </c>
      <c r="P136" s="21">
        <f>IFERROR(VLOOKUP($E136&amp;O136,'[1]Measurement Conversion'!$B:$H,6,FALSE)*N136,IF(O136="g",N136,""))</f>
        <v>20</v>
      </c>
      <c r="Q136" s="27">
        <f>IFERROR(INDEX('Item Price Summary'!$O:$O,MATCH($D136,'Item Price Summary'!$G:$G,0))*P136,"")</f>
        <v>6.2159999999999993E-2</v>
      </c>
      <c r="R136" s="100"/>
      <c r="S136" s="100"/>
      <c r="T136" s="100"/>
      <c r="U136" s="100"/>
      <c r="V136" s="21">
        <v>1.75</v>
      </c>
      <c r="W136" s="7" t="s">
        <v>37</v>
      </c>
      <c r="X136" s="21">
        <f>IFERROR(VLOOKUP($E136&amp;W136,'[1]Measurement Conversion'!$B:$H,6,FALSE)*V136,IF(W136="g",V136,""))</f>
        <v>28</v>
      </c>
      <c r="Y136" s="27">
        <f>IFERROR(INDEX('Item Price Summary'!$O:$O,MATCH($D136,'Item Price Summary'!$G:$G,0))*X136,"")</f>
        <v>8.702399999999999E-2</v>
      </c>
      <c r="Z136" s="100"/>
      <c r="AA136" s="100"/>
      <c r="AB136" s="100"/>
      <c r="AC136" s="100"/>
    </row>
    <row r="137" spans="1:29" x14ac:dyDescent="0.3">
      <c r="A137">
        <f t="shared" si="13"/>
        <v>6</v>
      </c>
      <c r="B137" s="94"/>
      <c r="C137" s="94"/>
      <c r="D137" s="2" t="s">
        <v>151</v>
      </c>
      <c r="E137" s="2"/>
      <c r="F137" s="21"/>
      <c r="G137" s="7"/>
      <c r="H137" s="21" t="str">
        <f>IFERROR(VLOOKUP($E137&amp;G137,'[1]Measurement Conversion'!$B:$H,6,FALSE)*F137,IF(G137="g",F137,""))</f>
        <v/>
      </c>
      <c r="I137" s="27" t="str">
        <f>IFERROR(INDEX('Item Price Summary'!$O:$O,MATCH($D137,'Item Price Summary'!$G:$G,0))*H137,"")</f>
        <v/>
      </c>
      <c r="J137" s="101"/>
      <c r="K137" s="100"/>
      <c r="L137" s="101"/>
      <c r="M137" s="100"/>
      <c r="N137" s="21"/>
      <c r="O137" s="7"/>
      <c r="P137" s="21" t="str">
        <f>IFERROR(VLOOKUP($E137&amp;O137,'[1]Measurement Conversion'!$B:$H,6,FALSE)*N137,IF(O137="g",N137,""))</f>
        <v/>
      </c>
      <c r="Q137" s="27" t="str">
        <f>IFERROR(INDEX('Item Price Summary'!$O:$O,MATCH($D137,'Item Price Summary'!$G:$G,0))*P137,"")</f>
        <v/>
      </c>
      <c r="R137" s="100"/>
      <c r="S137" s="100"/>
      <c r="T137" s="100"/>
      <c r="U137" s="100"/>
      <c r="V137" s="21"/>
      <c r="W137" s="7"/>
      <c r="X137" s="21" t="str">
        <f>IFERROR(VLOOKUP($E137&amp;W137,'[1]Measurement Conversion'!$B:$H,6,FALSE)*V137,IF(W137="g",V137,""))</f>
        <v/>
      </c>
      <c r="Y137" s="27" t="str">
        <f>IFERROR(INDEX('Item Price Summary'!$O:$O,MATCH($D137,'Item Price Summary'!$G:$G,0))*X137,"")</f>
        <v/>
      </c>
      <c r="Z137" s="100"/>
      <c r="AA137" s="100"/>
      <c r="AB137" s="100"/>
      <c r="AC137" s="100"/>
    </row>
    <row r="138" spans="1:29" x14ac:dyDescent="0.3">
      <c r="A138">
        <f t="shared" si="13"/>
        <v>7</v>
      </c>
      <c r="B138" s="94"/>
      <c r="C138" s="94"/>
      <c r="D138" s="2" t="s">
        <v>151</v>
      </c>
      <c r="E138" s="2"/>
      <c r="F138" s="21"/>
      <c r="G138" s="7"/>
      <c r="H138" s="21" t="str">
        <f>IFERROR(VLOOKUP($E138&amp;G138,'[1]Measurement Conversion'!$B:$H,6,FALSE)*F138,IF(G138="g",F138,""))</f>
        <v/>
      </c>
      <c r="I138" s="27" t="str">
        <f>IFERROR(INDEX('Item Price Summary'!$O:$O,MATCH($D138,'Item Price Summary'!$G:$G,0))*H138,"")</f>
        <v/>
      </c>
      <c r="J138" s="101"/>
      <c r="K138" s="100"/>
      <c r="L138" s="101"/>
      <c r="M138" s="100"/>
      <c r="N138" s="21"/>
      <c r="O138" s="7"/>
      <c r="P138" s="21" t="str">
        <f>IFERROR(VLOOKUP($E138&amp;O138,'[1]Measurement Conversion'!$B:$H,6,FALSE)*N138,IF(O138="g",N138,""))</f>
        <v/>
      </c>
      <c r="Q138" s="27" t="str">
        <f>IFERROR(INDEX('Item Price Summary'!$O:$O,MATCH($D138,'Item Price Summary'!$G:$G,0))*P138,"")</f>
        <v/>
      </c>
      <c r="R138" s="100"/>
      <c r="S138" s="100"/>
      <c r="T138" s="100"/>
      <c r="U138" s="100"/>
      <c r="V138" s="21"/>
      <c r="W138" s="7"/>
      <c r="X138" s="21" t="str">
        <f>IFERROR(VLOOKUP($E138&amp;W138,'[1]Measurement Conversion'!$B:$H,6,FALSE)*V138,IF(W138="g",V138,""))</f>
        <v/>
      </c>
      <c r="Y138" s="27" t="str">
        <f>IFERROR(INDEX('Item Price Summary'!$O:$O,MATCH($D138,'Item Price Summary'!$G:$G,0))*X138,"")</f>
        <v/>
      </c>
      <c r="Z138" s="100"/>
      <c r="AA138" s="100"/>
      <c r="AB138" s="100"/>
      <c r="AC138" s="100"/>
    </row>
    <row r="139" spans="1:29" x14ac:dyDescent="0.3">
      <c r="A139">
        <f t="shared" si="13"/>
        <v>8</v>
      </c>
      <c r="B139" s="94"/>
      <c r="C139" s="94"/>
      <c r="D139" s="2" t="s">
        <v>151</v>
      </c>
      <c r="E139" s="2"/>
      <c r="F139" s="21"/>
      <c r="G139" s="7"/>
      <c r="H139" s="21" t="str">
        <f>IFERROR(VLOOKUP($E139&amp;G139,'[1]Measurement Conversion'!$B:$H,6,FALSE)*F139,IF(G139="g",F139,""))</f>
        <v/>
      </c>
      <c r="I139" s="27" t="str">
        <f>IFERROR(INDEX('Item Price Summary'!$O:$O,MATCH($D139,'Item Price Summary'!$G:$G,0))*H139,"")</f>
        <v/>
      </c>
      <c r="J139" s="101"/>
      <c r="K139" s="100"/>
      <c r="L139" s="101"/>
      <c r="M139" s="100"/>
      <c r="N139" s="21"/>
      <c r="O139" s="7"/>
      <c r="P139" s="21" t="str">
        <f>IFERROR(VLOOKUP($E139&amp;O139,'[1]Measurement Conversion'!$B:$H,6,FALSE)*N139,IF(O139="g",N139,""))</f>
        <v/>
      </c>
      <c r="Q139" s="27" t="str">
        <f>IFERROR(INDEX('Item Price Summary'!$O:$O,MATCH($D139,'Item Price Summary'!$G:$G,0))*P139,"")</f>
        <v/>
      </c>
      <c r="R139" s="100"/>
      <c r="S139" s="100"/>
      <c r="T139" s="100"/>
      <c r="U139" s="100"/>
      <c r="V139" s="21"/>
      <c r="W139" s="7"/>
      <c r="X139" s="21" t="str">
        <f>IFERROR(VLOOKUP($E139&amp;W139,'[1]Measurement Conversion'!$B:$H,6,FALSE)*V139,IF(W139="g",V139,""))</f>
        <v/>
      </c>
      <c r="Y139" s="27" t="str">
        <f>IFERROR(INDEX('Item Price Summary'!$O:$O,MATCH($D139,'Item Price Summary'!$G:$G,0))*X139,"")</f>
        <v/>
      </c>
      <c r="Z139" s="100"/>
      <c r="AA139" s="100"/>
      <c r="AB139" s="100"/>
      <c r="AC139" s="100"/>
    </row>
    <row r="140" spans="1:29" x14ac:dyDescent="0.3">
      <c r="A140">
        <f t="shared" si="13"/>
        <v>9</v>
      </c>
      <c r="B140" s="94"/>
      <c r="C140" s="94"/>
      <c r="D140" s="2" t="s">
        <v>151</v>
      </c>
      <c r="E140" s="2"/>
      <c r="F140" s="21"/>
      <c r="G140" s="7"/>
      <c r="H140" s="21" t="str">
        <f>IFERROR(VLOOKUP($E140&amp;G140,'[1]Measurement Conversion'!$B:$H,6,FALSE)*F140,IF(G140="g",F140,""))</f>
        <v/>
      </c>
      <c r="I140" s="27" t="str">
        <f>IFERROR(INDEX('Item Price Summary'!$O:$O,MATCH($D140,'Item Price Summary'!$G:$G,0))*H140,"")</f>
        <v/>
      </c>
      <c r="J140" s="101"/>
      <c r="K140" s="100"/>
      <c r="L140" s="101"/>
      <c r="M140" s="100"/>
      <c r="N140" s="21"/>
      <c r="O140" s="7"/>
      <c r="P140" s="21" t="str">
        <f>IFERROR(VLOOKUP($E140&amp;O140,'[1]Measurement Conversion'!$B:$H,6,FALSE)*N140,IF(O140="g",N140,""))</f>
        <v/>
      </c>
      <c r="Q140" s="27" t="str">
        <f>IFERROR(INDEX('Item Price Summary'!$O:$O,MATCH($D140,'Item Price Summary'!$G:$G,0))*P140,"")</f>
        <v/>
      </c>
      <c r="R140" s="100"/>
      <c r="S140" s="100"/>
      <c r="T140" s="100"/>
      <c r="U140" s="100"/>
      <c r="V140" s="21"/>
      <c r="W140" s="7"/>
      <c r="X140" s="21" t="str">
        <f>IFERROR(VLOOKUP($E140&amp;W140,'[1]Measurement Conversion'!$B:$H,6,FALSE)*V140,IF(W140="g",V140,""))</f>
        <v/>
      </c>
      <c r="Y140" s="27" t="str">
        <f>IFERROR(INDEX('Item Price Summary'!$O:$O,MATCH($D140,'Item Price Summary'!$G:$G,0))*X140,"")</f>
        <v/>
      </c>
      <c r="Z140" s="100"/>
      <c r="AA140" s="100"/>
      <c r="AB140" s="100"/>
      <c r="AC140" s="100"/>
    </row>
    <row r="141" spans="1:29" x14ac:dyDescent="0.3">
      <c r="A141">
        <f t="shared" si="13"/>
        <v>10</v>
      </c>
      <c r="B141" s="94"/>
      <c r="C141" s="94"/>
      <c r="D141" s="2" t="s">
        <v>92</v>
      </c>
      <c r="E141" s="2"/>
      <c r="F141" s="21"/>
      <c r="G141" s="7"/>
      <c r="H141" s="21" t="str">
        <f>IFERROR(VLOOKUP($E141&amp;G141,'[1]Measurement Conversion'!$B:$H,6,FALSE)*F141,IF(G141="g",F141,""))</f>
        <v/>
      </c>
      <c r="I141" s="27" t="str">
        <f>IFERROR(INDEX('Item Price Summary'!$O:$O,MATCH($D141,'Item Price Summary'!$G:$G,0))*H141,"")</f>
        <v/>
      </c>
      <c r="J141" s="101"/>
      <c r="K141" s="100"/>
      <c r="L141" s="101"/>
      <c r="M141" s="100"/>
      <c r="N141" s="21"/>
      <c r="O141" s="7"/>
      <c r="P141" s="21" t="str">
        <f>IFERROR(VLOOKUP($E141&amp;O141,'[1]Measurement Conversion'!$B:$H,6,FALSE)*N141,IF(O141="g",N141,""))</f>
        <v/>
      </c>
      <c r="Q141" s="27" t="str">
        <f>IFERROR(INDEX('Item Price Summary'!$O:$O,MATCH($D141,'Item Price Summary'!$G:$G,0))*P141,"")</f>
        <v/>
      </c>
      <c r="R141" s="100"/>
      <c r="S141" s="100"/>
      <c r="T141" s="100"/>
      <c r="U141" s="100"/>
      <c r="V141" s="21"/>
      <c r="W141" s="7"/>
      <c r="X141" s="21" t="str">
        <f>IFERROR(VLOOKUP($E141&amp;W141,'[1]Measurement Conversion'!$B:$H,6,FALSE)*V141,IF(W141="g",V141,""))</f>
        <v/>
      </c>
      <c r="Y141" s="27" t="str">
        <f>IFERROR(INDEX('Item Price Summary'!$O:$O,MATCH($D141,'Item Price Summary'!$G:$G,0))*X141,"")</f>
        <v/>
      </c>
      <c r="Z141" s="100"/>
      <c r="AA141" s="100"/>
      <c r="AB141" s="100"/>
      <c r="AC141" s="100"/>
    </row>
    <row r="142" spans="1:29" x14ac:dyDescent="0.3">
      <c r="A142">
        <v>1</v>
      </c>
      <c r="B142" s="94"/>
      <c r="C142" s="94" t="s">
        <v>239</v>
      </c>
      <c r="D142" s="2" t="s">
        <v>0</v>
      </c>
      <c r="E142" s="2" t="s">
        <v>74</v>
      </c>
      <c r="F142" s="21">
        <v>150</v>
      </c>
      <c r="G142" s="7" t="s">
        <v>45</v>
      </c>
      <c r="H142" s="21">
        <f>IFERROR(VLOOKUP($E142&amp;G142,'[1]Measurement Conversion'!$B:$H,6,FALSE)*F142,IF(G142="g",F142,""))</f>
        <v>150</v>
      </c>
      <c r="I142" s="27">
        <f>IFERROR(INDEX('Item Price Summary'!$O:$O,MATCH($D142,'Item Price Summary'!$G:$G,0))*H142,"")</f>
        <v>0</v>
      </c>
      <c r="J142" s="101">
        <f>SUM(I142:I151)</f>
        <v>1.5026519999999999</v>
      </c>
      <c r="K142" s="100">
        <f>J142/$G$4</f>
        <v>0.23153343605546992</v>
      </c>
      <c r="L142" s="101">
        <f>SUM(I142:I151)+$H$4</f>
        <v>1.8232432391666666</v>
      </c>
      <c r="M142" s="100">
        <f>L142/$G$4</f>
        <v>0.28093116165896248</v>
      </c>
      <c r="N142" s="21">
        <v>200</v>
      </c>
      <c r="O142" s="7" t="s">
        <v>45</v>
      </c>
      <c r="P142" s="21">
        <f>IFERROR(VLOOKUP($E142&amp;O142,'[1]Measurement Conversion'!$B:$H,6,FALSE)*N142,IF(O142="g",N142,""))</f>
        <v>200</v>
      </c>
      <c r="Q142" s="27">
        <f>IFERROR(INDEX('Item Price Summary'!$O:$O,MATCH($D142,'Item Price Summary'!$G:$G,0))*P142,"")</f>
        <v>0</v>
      </c>
      <c r="R142" s="99">
        <f>SUM(Q142:Q151)</f>
        <v>1.963603</v>
      </c>
      <c r="S142" s="100">
        <f>R142/$G$5</f>
        <v>0.26216328437917225</v>
      </c>
      <c r="T142" s="99">
        <f>SUM(Q142:Q151)+$H$5</f>
        <v>2.3617107716666665</v>
      </c>
      <c r="U142" s="100">
        <f>T142/$G$5</f>
        <v>0.31531518980863371</v>
      </c>
      <c r="V142" s="21">
        <v>350</v>
      </c>
      <c r="W142" s="7" t="s">
        <v>45</v>
      </c>
      <c r="X142" s="21">
        <f>IFERROR(VLOOKUP($E142&amp;W142,'[1]Measurement Conversion'!$B:$H,6,FALSE)*V142,IF(W142="g",V142,""))</f>
        <v>350</v>
      </c>
      <c r="Y142" s="27">
        <f>IFERROR(INDEX('Item Price Summary'!$O:$O,MATCH($D142,'Item Price Summary'!$G:$G,0))*X142,"")</f>
        <v>0</v>
      </c>
      <c r="Z142" s="99">
        <f>SUM(Y142:Y151)</f>
        <v>2.5702660000000002</v>
      </c>
      <c r="AA142" s="100">
        <f>Z142/$G$6</f>
        <v>0.30274040047114253</v>
      </c>
      <c r="AB142" s="99">
        <f>SUM(Y142:Y151)+$H$6</f>
        <v>2.975382666666667</v>
      </c>
      <c r="AC142" s="100">
        <f>AB142/$G$6</f>
        <v>0.35045732234000787</v>
      </c>
    </row>
    <row r="143" spans="1:29" x14ac:dyDescent="0.3">
      <c r="A143">
        <f>A142+1</f>
        <v>2</v>
      </c>
      <c r="B143" s="94"/>
      <c r="C143" s="94"/>
      <c r="D143" s="2" t="s">
        <v>185</v>
      </c>
      <c r="E143" s="2" t="s">
        <v>171</v>
      </c>
      <c r="F143" s="21">
        <v>4</v>
      </c>
      <c r="G143" s="7" t="s">
        <v>37</v>
      </c>
      <c r="H143" s="21">
        <f>IFERROR(VLOOKUP($E143&amp;G143,'[1]Measurement Conversion'!$B:$H,6,FALSE)*F143,IF(G143="g",F143,""))</f>
        <v>92</v>
      </c>
      <c r="I143" s="27">
        <f>IFERROR(INDEX('Item Price Summary'!$O:$O,MATCH($D143,'Item Price Summary'!$G:$G,0))*H143,"")</f>
        <v>1.1615</v>
      </c>
      <c r="J143" s="101"/>
      <c r="K143" s="100"/>
      <c r="L143" s="101"/>
      <c r="M143" s="100"/>
      <c r="N143" s="21">
        <v>5</v>
      </c>
      <c r="O143" s="7" t="s">
        <v>37</v>
      </c>
      <c r="P143" s="21">
        <f>IFERROR(VLOOKUP($E143&amp;O143,'[1]Measurement Conversion'!$B:$H,6,FALSE)*N143,IF(O143="g",N143,""))</f>
        <v>115</v>
      </c>
      <c r="Q143" s="27">
        <f>IFERROR(INDEX('Item Price Summary'!$O:$O,MATCH($D143,'Item Price Summary'!$G:$G,0))*P143,"")</f>
        <v>1.451875</v>
      </c>
      <c r="R143" s="100"/>
      <c r="S143" s="100"/>
      <c r="T143" s="100"/>
      <c r="U143" s="100"/>
      <c r="V143" s="21">
        <v>6</v>
      </c>
      <c r="W143" s="7" t="s">
        <v>37</v>
      </c>
      <c r="X143" s="21">
        <f>IFERROR(VLOOKUP($E143&amp;W143,'[1]Measurement Conversion'!$B:$H,6,FALSE)*V143,IF(W143="g",V143,""))</f>
        <v>138</v>
      </c>
      <c r="Y143" s="27">
        <f>IFERROR(INDEX('Item Price Summary'!$O:$O,MATCH($D143,'Item Price Summary'!$G:$G,0))*X143,"")</f>
        <v>1.7422500000000001</v>
      </c>
      <c r="Z143" s="100"/>
      <c r="AA143" s="100"/>
      <c r="AB143" s="100"/>
      <c r="AC143" s="100"/>
    </row>
    <row r="144" spans="1:29" x14ac:dyDescent="0.3">
      <c r="A144">
        <f t="shared" ref="A144:A151" si="14">A143+1</f>
        <v>3</v>
      </c>
      <c r="B144" s="94"/>
      <c r="C144" s="94"/>
      <c r="D144" s="2" t="s">
        <v>27</v>
      </c>
      <c r="E144" s="2" t="s">
        <v>27</v>
      </c>
      <c r="F144" s="21">
        <v>400</v>
      </c>
      <c r="G144" s="7" t="s">
        <v>26</v>
      </c>
      <c r="H144" s="21">
        <f>IFERROR(VLOOKUP($E144&amp;G144,'[1]Measurement Conversion'!$B:$H,6,FALSE)*F144,IF(G144="g",F144,""))</f>
        <v>202.88399999999999</v>
      </c>
      <c r="I144" s="27">
        <f>IFERROR(INDEX('Item Price Summary'!$O:$O,MATCH($D144,'Item Price Summary'!$G:$G,0))*H144,"")</f>
        <v>0</v>
      </c>
      <c r="J144" s="101"/>
      <c r="K144" s="100"/>
      <c r="L144" s="101"/>
      <c r="M144" s="100"/>
      <c r="N144" s="21">
        <v>500</v>
      </c>
      <c r="O144" s="7" t="s">
        <v>26</v>
      </c>
      <c r="P144" s="21">
        <f>IFERROR(VLOOKUP($E144&amp;O144,'[1]Measurement Conversion'!$B:$H,6,FALSE)*N144,IF(O144="g",N144,""))</f>
        <v>253.60499999999996</v>
      </c>
      <c r="Q144" s="27">
        <f>IFERROR(INDEX('Item Price Summary'!$O:$O,MATCH($D144,'Item Price Summary'!$G:$G,0))*P144,"")</f>
        <v>0</v>
      </c>
      <c r="R144" s="100"/>
      <c r="S144" s="100"/>
      <c r="T144" s="100"/>
      <c r="U144" s="100"/>
      <c r="V144" s="21">
        <v>700</v>
      </c>
      <c r="W144" s="7" t="s">
        <v>26</v>
      </c>
      <c r="X144" s="21">
        <f>IFERROR(VLOOKUP($E144&amp;W144,'[1]Measurement Conversion'!$B:$H,6,FALSE)*V144,IF(W144="g",V144,""))</f>
        <v>355.04699999999997</v>
      </c>
      <c r="Y144" s="27">
        <f>IFERROR(INDEX('Item Price Summary'!$O:$O,MATCH($D144,'Item Price Summary'!$G:$G,0))*X144,"")</f>
        <v>0</v>
      </c>
      <c r="Z144" s="100"/>
      <c r="AA144" s="100"/>
      <c r="AB144" s="100"/>
      <c r="AC144" s="100"/>
    </row>
    <row r="145" spans="1:29" x14ac:dyDescent="0.3">
      <c r="A145">
        <f t="shared" si="14"/>
        <v>4</v>
      </c>
      <c r="B145" s="94"/>
      <c r="C145" s="94"/>
      <c r="D145" s="2" t="s">
        <v>95</v>
      </c>
      <c r="E145" s="2" t="s">
        <v>95</v>
      </c>
      <c r="F145" s="21">
        <v>2</v>
      </c>
      <c r="G145" s="7" t="s">
        <v>121</v>
      </c>
      <c r="H145" s="21">
        <f>IFERROR(VLOOKUP($E145&amp;G145,'[1]Measurement Conversion'!$B:$H,6,FALSE)*F145,IF(G145="g",F145,""))</f>
        <v>56</v>
      </c>
      <c r="I145" s="27">
        <f>IFERROR(INDEX('Item Price Summary'!$O:$O,MATCH($D145,'Item Price Summary'!$G:$G,0))*H145,"")</f>
        <v>0.29142400000000002</v>
      </c>
      <c r="J145" s="101"/>
      <c r="K145" s="100"/>
      <c r="L145" s="101"/>
      <c r="M145" s="100"/>
      <c r="N145" s="21">
        <v>3</v>
      </c>
      <c r="O145" s="7" t="s">
        <v>121</v>
      </c>
      <c r="P145" s="21">
        <f>IFERROR(VLOOKUP($E145&amp;O145,'[1]Measurement Conversion'!$B:$H,6,FALSE)*N145,IF(O145="g",N145,""))</f>
        <v>84</v>
      </c>
      <c r="Q145" s="27">
        <f>IFERROR(INDEX('Item Price Summary'!$O:$O,MATCH($D145,'Item Price Summary'!$G:$G,0))*P145,"")</f>
        <v>0.43713600000000002</v>
      </c>
      <c r="R145" s="100"/>
      <c r="S145" s="100"/>
      <c r="T145" s="100"/>
      <c r="U145" s="100"/>
      <c r="V145" s="21">
        <v>5</v>
      </c>
      <c r="W145" s="7" t="s">
        <v>121</v>
      </c>
      <c r="X145" s="21">
        <f>IFERROR(VLOOKUP($E145&amp;W145,'[1]Measurement Conversion'!$B:$H,6,FALSE)*V145,IF(W145="g",V145,""))</f>
        <v>140</v>
      </c>
      <c r="Y145" s="27">
        <f>IFERROR(INDEX('Item Price Summary'!$O:$O,MATCH($D145,'Item Price Summary'!$G:$G,0))*X145,"")</f>
        <v>0.7285600000000001</v>
      </c>
      <c r="Z145" s="100"/>
      <c r="AA145" s="100"/>
      <c r="AB145" s="100"/>
      <c r="AC145" s="100"/>
    </row>
    <row r="146" spans="1:29" x14ac:dyDescent="0.3">
      <c r="A146">
        <f t="shared" si="14"/>
        <v>5</v>
      </c>
      <c r="B146" s="94"/>
      <c r="C146" s="94"/>
      <c r="D146" s="2" t="s">
        <v>100</v>
      </c>
      <c r="E146" s="2" t="s">
        <v>73</v>
      </c>
      <c r="F146" s="21">
        <v>1</v>
      </c>
      <c r="G146" s="7" t="s">
        <v>37</v>
      </c>
      <c r="H146" s="21">
        <f>IFERROR(VLOOKUP($E146&amp;G146,'[1]Measurement Conversion'!$B:$H,6,FALSE)*F146,IF(G146="g",F146,""))</f>
        <v>16</v>
      </c>
      <c r="I146" s="27">
        <f>IFERROR(INDEX('Item Price Summary'!$O:$O,MATCH($D146,'Item Price Summary'!$G:$G,0))*H146,"")</f>
        <v>4.9727999999999994E-2</v>
      </c>
      <c r="J146" s="101"/>
      <c r="K146" s="100"/>
      <c r="L146" s="101"/>
      <c r="M146" s="100"/>
      <c r="N146" s="21">
        <v>1.5</v>
      </c>
      <c r="O146" s="7" t="s">
        <v>37</v>
      </c>
      <c r="P146" s="21">
        <f>IFERROR(VLOOKUP($E146&amp;O146,'[1]Measurement Conversion'!$B:$H,6,FALSE)*N146,IF(O146="g",N146,""))</f>
        <v>24</v>
      </c>
      <c r="Q146" s="27">
        <f>IFERROR(INDEX('Item Price Summary'!$O:$O,MATCH($D146,'Item Price Summary'!$G:$G,0))*P146,"")</f>
        <v>7.4591999999999992E-2</v>
      </c>
      <c r="R146" s="100"/>
      <c r="S146" s="100"/>
      <c r="T146" s="100"/>
      <c r="U146" s="100"/>
      <c r="V146" s="21">
        <v>2</v>
      </c>
      <c r="W146" s="7" t="s">
        <v>37</v>
      </c>
      <c r="X146" s="21">
        <f>IFERROR(VLOOKUP($E146&amp;W146,'[1]Measurement Conversion'!$B:$H,6,FALSE)*V146,IF(W146="g",V146,""))</f>
        <v>32</v>
      </c>
      <c r="Y146" s="27">
        <f>IFERROR(INDEX('Item Price Summary'!$O:$O,MATCH($D146,'Item Price Summary'!$G:$G,0))*X146,"")</f>
        <v>9.9455999999999989E-2</v>
      </c>
      <c r="Z146" s="100"/>
      <c r="AA146" s="100"/>
      <c r="AB146" s="100"/>
      <c r="AC146" s="100"/>
    </row>
    <row r="147" spans="1:29" x14ac:dyDescent="0.3">
      <c r="A147">
        <f t="shared" si="14"/>
        <v>6</v>
      </c>
      <c r="B147" s="94"/>
      <c r="C147" s="94"/>
      <c r="D147" s="2" t="s">
        <v>151</v>
      </c>
      <c r="E147" s="2"/>
      <c r="F147" s="21"/>
      <c r="G147" s="7"/>
      <c r="H147" s="21" t="str">
        <f>IFERROR(VLOOKUP($E147&amp;G147,'[1]Measurement Conversion'!$B:$H,6,FALSE)*F147,IF(G147="g",F147,""))</f>
        <v/>
      </c>
      <c r="I147" s="27" t="str">
        <f>IFERROR(INDEX('Item Price Summary'!$O:$O,MATCH($D147,'Item Price Summary'!$G:$G,0))*H147,"")</f>
        <v/>
      </c>
      <c r="J147" s="101"/>
      <c r="K147" s="100"/>
      <c r="L147" s="101"/>
      <c r="M147" s="100"/>
      <c r="N147" s="21"/>
      <c r="O147" s="7"/>
      <c r="P147" s="21" t="str">
        <f>IFERROR(VLOOKUP($E147&amp;O147,'[1]Measurement Conversion'!$B:$H,6,FALSE)*N147,IF(O147="g",N147,""))</f>
        <v/>
      </c>
      <c r="Q147" s="27" t="str">
        <f>IFERROR(INDEX('Item Price Summary'!$O:$O,MATCH($D147,'Item Price Summary'!$G:$G,0))*P147,"")</f>
        <v/>
      </c>
      <c r="R147" s="100"/>
      <c r="S147" s="100"/>
      <c r="T147" s="100"/>
      <c r="U147" s="100"/>
      <c r="V147" s="21"/>
      <c r="W147" s="7"/>
      <c r="X147" s="21" t="str">
        <f>IFERROR(VLOOKUP($E147&amp;W147,'[1]Measurement Conversion'!$B:$H,6,FALSE)*V147,IF(W147="g",V147,""))</f>
        <v/>
      </c>
      <c r="Y147" s="27" t="str">
        <f>IFERROR(INDEX('Item Price Summary'!$O:$O,MATCH($D147,'Item Price Summary'!$G:$G,0))*X147,"")</f>
        <v/>
      </c>
      <c r="Z147" s="100"/>
      <c r="AA147" s="100"/>
      <c r="AB147" s="100"/>
      <c r="AC147" s="100"/>
    </row>
    <row r="148" spans="1:29" x14ac:dyDescent="0.3">
      <c r="A148">
        <f t="shared" si="14"/>
        <v>7</v>
      </c>
      <c r="B148" s="94"/>
      <c r="C148" s="94"/>
      <c r="D148" s="2" t="s">
        <v>151</v>
      </c>
      <c r="E148" s="2"/>
      <c r="F148" s="21"/>
      <c r="G148" s="7"/>
      <c r="H148" s="21" t="str">
        <f>IFERROR(VLOOKUP($E148&amp;G148,'[1]Measurement Conversion'!$B:$H,6,FALSE)*F148,IF(G148="g",F148,""))</f>
        <v/>
      </c>
      <c r="I148" s="27" t="str">
        <f>IFERROR(INDEX('Item Price Summary'!$O:$O,MATCH($D148,'Item Price Summary'!$G:$G,0))*H148,"")</f>
        <v/>
      </c>
      <c r="J148" s="101"/>
      <c r="K148" s="100"/>
      <c r="L148" s="101"/>
      <c r="M148" s="100"/>
      <c r="N148" s="21"/>
      <c r="O148" s="7"/>
      <c r="P148" s="21" t="str">
        <f>IFERROR(VLOOKUP($E148&amp;O148,'[1]Measurement Conversion'!$B:$H,6,FALSE)*N148,IF(O148="g",N148,""))</f>
        <v/>
      </c>
      <c r="Q148" s="27" t="str">
        <f>IFERROR(INDEX('Item Price Summary'!$O:$O,MATCH($D148,'Item Price Summary'!$G:$G,0))*P148,"")</f>
        <v/>
      </c>
      <c r="R148" s="100"/>
      <c r="S148" s="100"/>
      <c r="T148" s="100"/>
      <c r="U148" s="100"/>
      <c r="V148" s="21"/>
      <c r="W148" s="7"/>
      <c r="X148" s="21" t="str">
        <f>IFERROR(VLOOKUP($E148&amp;W148,'[1]Measurement Conversion'!$B:$H,6,FALSE)*V148,IF(W148="g",V148,""))</f>
        <v/>
      </c>
      <c r="Y148" s="27" t="str">
        <f>IFERROR(INDEX('Item Price Summary'!$O:$O,MATCH($D148,'Item Price Summary'!$G:$G,0))*X148,"")</f>
        <v/>
      </c>
      <c r="Z148" s="100"/>
      <c r="AA148" s="100"/>
      <c r="AB148" s="100"/>
      <c r="AC148" s="100"/>
    </row>
    <row r="149" spans="1:29" x14ac:dyDescent="0.3">
      <c r="A149">
        <f t="shared" si="14"/>
        <v>8</v>
      </c>
      <c r="B149" s="94"/>
      <c r="C149" s="94"/>
      <c r="D149" s="2" t="s">
        <v>151</v>
      </c>
      <c r="E149" s="2"/>
      <c r="F149" s="21"/>
      <c r="G149" s="7"/>
      <c r="H149" s="21" t="str">
        <f>IFERROR(VLOOKUP($E149&amp;G149,'[1]Measurement Conversion'!$B:$H,6,FALSE)*F149,IF(G149="g",F149,""))</f>
        <v/>
      </c>
      <c r="I149" s="27" t="str">
        <f>IFERROR(INDEX('Item Price Summary'!$O:$O,MATCH($D149,'Item Price Summary'!$G:$G,0))*H149,"")</f>
        <v/>
      </c>
      <c r="J149" s="101"/>
      <c r="K149" s="100"/>
      <c r="L149" s="101"/>
      <c r="M149" s="100"/>
      <c r="N149" s="21"/>
      <c r="O149" s="7"/>
      <c r="P149" s="21" t="str">
        <f>IFERROR(VLOOKUP($E149&amp;O149,'[1]Measurement Conversion'!$B:$H,6,FALSE)*N149,IF(O149="g",N149,""))</f>
        <v/>
      </c>
      <c r="Q149" s="27" t="str">
        <f>IFERROR(INDEX('Item Price Summary'!$O:$O,MATCH($D149,'Item Price Summary'!$G:$G,0))*P149,"")</f>
        <v/>
      </c>
      <c r="R149" s="100"/>
      <c r="S149" s="100"/>
      <c r="T149" s="100"/>
      <c r="U149" s="100"/>
      <c r="V149" s="21"/>
      <c r="W149" s="7"/>
      <c r="X149" s="21" t="str">
        <f>IFERROR(VLOOKUP($E149&amp;W149,'[1]Measurement Conversion'!$B:$H,6,FALSE)*V149,IF(W149="g",V149,""))</f>
        <v/>
      </c>
      <c r="Y149" s="27" t="str">
        <f>IFERROR(INDEX('Item Price Summary'!$O:$O,MATCH($D149,'Item Price Summary'!$G:$G,0))*X149,"")</f>
        <v/>
      </c>
      <c r="Z149" s="100"/>
      <c r="AA149" s="100"/>
      <c r="AB149" s="100"/>
      <c r="AC149" s="100"/>
    </row>
    <row r="150" spans="1:29" x14ac:dyDescent="0.3">
      <c r="A150">
        <f t="shared" si="14"/>
        <v>9</v>
      </c>
      <c r="B150" s="94"/>
      <c r="C150" s="94"/>
      <c r="D150" s="2" t="s">
        <v>151</v>
      </c>
      <c r="E150" s="2"/>
      <c r="F150" s="21"/>
      <c r="G150" s="7"/>
      <c r="H150" s="21" t="str">
        <f>IFERROR(VLOOKUP($E150&amp;G150,'[1]Measurement Conversion'!$B:$H,6,FALSE)*F150,IF(G150="g",F150,""))</f>
        <v/>
      </c>
      <c r="I150" s="27" t="str">
        <f>IFERROR(INDEX('Item Price Summary'!$O:$O,MATCH($D150,'Item Price Summary'!$G:$G,0))*H150,"")</f>
        <v/>
      </c>
      <c r="J150" s="101"/>
      <c r="K150" s="100"/>
      <c r="L150" s="101"/>
      <c r="M150" s="100"/>
      <c r="N150" s="21"/>
      <c r="O150" s="7"/>
      <c r="P150" s="21" t="str">
        <f>IFERROR(VLOOKUP($E150&amp;O150,'[1]Measurement Conversion'!$B:$H,6,FALSE)*N150,IF(O150="g",N150,""))</f>
        <v/>
      </c>
      <c r="Q150" s="27" t="str">
        <f>IFERROR(INDEX('Item Price Summary'!$O:$O,MATCH($D150,'Item Price Summary'!$G:$G,0))*P150,"")</f>
        <v/>
      </c>
      <c r="R150" s="100"/>
      <c r="S150" s="100"/>
      <c r="T150" s="100"/>
      <c r="U150" s="100"/>
      <c r="V150" s="21"/>
      <c r="W150" s="7"/>
      <c r="X150" s="21" t="str">
        <f>IFERROR(VLOOKUP($E150&amp;W150,'[1]Measurement Conversion'!$B:$H,6,FALSE)*V150,IF(W150="g",V150,""))</f>
        <v/>
      </c>
      <c r="Y150" s="27" t="str">
        <f>IFERROR(INDEX('Item Price Summary'!$O:$O,MATCH($D150,'Item Price Summary'!$G:$G,0))*X150,"")</f>
        <v/>
      </c>
      <c r="Z150" s="100"/>
      <c r="AA150" s="100"/>
      <c r="AB150" s="100"/>
      <c r="AC150" s="100"/>
    </row>
    <row r="151" spans="1:29" x14ac:dyDescent="0.3">
      <c r="A151">
        <f t="shared" si="14"/>
        <v>10</v>
      </c>
      <c r="B151" s="94"/>
      <c r="C151" s="94"/>
      <c r="D151" s="2" t="s">
        <v>92</v>
      </c>
      <c r="E151" s="2"/>
      <c r="F151" s="21"/>
      <c r="G151" s="7"/>
      <c r="H151" s="21" t="str">
        <f>IFERROR(VLOOKUP($E151&amp;G151,'[1]Measurement Conversion'!$B:$H,6,FALSE)*F151,IF(G151="g",F151,""))</f>
        <v/>
      </c>
      <c r="I151" s="27" t="str">
        <f>IFERROR(INDEX('Item Price Summary'!$O:$O,MATCH($D151,'Item Price Summary'!$G:$G,0))*H151,"")</f>
        <v/>
      </c>
      <c r="J151" s="101"/>
      <c r="K151" s="100"/>
      <c r="L151" s="101"/>
      <c r="M151" s="100"/>
      <c r="N151" s="21"/>
      <c r="O151" s="7"/>
      <c r="P151" s="21" t="str">
        <f>IFERROR(VLOOKUP($E151&amp;O151,'[1]Measurement Conversion'!$B:$H,6,FALSE)*N151,IF(O151="g",N151,""))</f>
        <v/>
      </c>
      <c r="Q151" s="27" t="str">
        <f>IFERROR(INDEX('Item Price Summary'!$O:$O,MATCH($D151,'Item Price Summary'!$G:$G,0))*P151,"")</f>
        <v/>
      </c>
      <c r="R151" s="100"/>
      <c r="S151" s="100"/>
      <c r="T151" s="100"/>
      <c r="U151" s="100"/>
      <c r="V151" s="21"/>
      <c r="W151" s="7"/>
      <c r="X151" s="21" t="str">
        <f>IFERROR(VLOOKUP($E151&amp;W151,'[1]Measurement Conversion'!$B:$H,6,FALSE)*V151,IF(W151="g",V151,""))</f>
        <v/>
      </c>
      <c r="Y151" s="27" t="str">
        <f>IFERROR(INDEX('Item Price Summary'!$O:$O,MATCH($D151,'Item Price Summary'!$G:$G,0))*X151,"")</f>
        <v/>
      </c>
      <c r="Z151" s="100"/>
      <c r="AA151" s="100"/>
      <c r="AB151" s="100"/>
      <c r="AC151" s="100"/>
    </row>
  </sheetData>
  <autoFilter ref="A11:AC91" xr:uid="{B588FD32-67AD-4368-8688-5CD78D88CB96}">
    <filterColumn colId="9" showButton="0"/>
    <filterColumn colId="11" showButton="0"/>
    <filterColumn colId="17" showButton="0"/>
    <filterColumn colId="19" showButton="0"/>
    <filterColumn colId="25" showButton="0"/>
    <filterColumn colId="27" showButton="0"/>
  </autoFilter>
  <mergeCells count="192">
    <mergeCell ref="U102:U111"/>
    <mergeCell ref="Z102:Z111"/>
    <mergeCell ref="AA102:AA111"/>
    <mergeCell ref="AB102:AB111"/>
    <mergeCell ref="AC102:AC111"/>
    <mergeCell ref="B102:B111"/>
    <mergeCell ref="C102:C111"/>
    <mergeCell ref="J102:J111"/>
    <mergeCell ref="K102:K111"/>
    <mergeCell ref="L102:L111"/>
    <mergeCell ref="M102:M111"/>
    <mergeCell ref="R102:R111"/>
    <mergeCell ref="S102:S111"/>
    <mergeCell ref="T102:T111"/>
    <mergeCell ref="T52:T61"/>
    <mergeCell ref="T22:T31"/>
    <mergeCell ref="U92:U101"/>
    <mergeCell ref="Z92:Z101"/>
    <mergeCell ref="AA92:AA101"/>
    <mergeCell ref="AB92:AB101"/>
    <mergeCell ref="AC92:AC101"/>
    <mergeCell ref="B92:B101"/>
    <mergeCell ref="C92:C101"/>
    <mergeCell ref="J92:J101"/>
    <mergeCell ref="K92:K101"/>
    <mergeCell ref="L92:L101"/>
    <mergeCell ref="M92:M101"/>
    <mergeCell ref="R92:R101"/>
    <mergeCell ref="S92:S101"/>
    <mergeCell ref="T92:T101"/>
    <mergeCell ref="AC22:AC31"/>
    <mergeCell ref="C42:C51"/>
    <mergeCell ref="C52:C61"/>
    <mergeCell ref="K52:K61"/>
    <mergeCell ref="M52:M61"/>
    <mergeCell ref="C32:C41"/>
    <mergeCell ref="J52:J61"/>
    <mergeCell ref="M32:M41"/>
    <mergeCell ref="AC52:AC61"/>
    <mergeCell ref="Z32:Z41"/>
    <mergeCell ref="AA42:AA51"/>
    <mergeCell ref="AC42:AC51"/>
    <mergeCell ref="AA52:AA61"/>
    <mergeCell ref="AB22:AB31"/>
    <mergeCell ref="AB32:AB41"/>
    <mergeCell ref="AB42:AB51"/>
    <mergeCell ref="AB52:AB61"/>
    <mergeCell ref="Z42:Z51"/>
    <mergeCell ref="Z52:Z61"/>
    <mergeCell ref="L52:L61"/>
    <mergeCell ref="L62:L71"/>
    <mergeCell ref="E3:G3"/>
    <mergeCell ref="F9:M10"/>
    <mergeCell ref="N9:U10"/>
    <mergeCell ref="L32:L41"/>
    <mergeCell ref="L42:L51"/>
    <mergeCell ref="T32:T41"/>
    <mergeCell ref="T42:T51"/>
    <mergeCell ref="J22:J31"/>
    <mergeCell ref="R22:R31"/>
    <mergeCell ref="U32:U41"/>
    <mergeCell ref="J32:J41"/>
    <mergeCell ref="J42:J51"/>
    <mergeCell ref="M42:M51"/>
    <mergeCell ref="S42:S51"/>
    <mergeCell ref="U42:U51"/>
    <mergeCell ref="K32:K41"/>
    <mergeCell ref="K42:K51"/>
    <mergeCell ref="S32:S41"/>
    <mergeCell ref="K12:K21"/>
    <mergeCell ref="M12:M21"/>
    <mergeCell ref="K22:K31"/>
    <mergeCell ref="M22:M31"/>
    <mergeCell ref="R32:R41"/>
    <mergeCell ref="R42:R51"/>
    <mergeCell ref="V9:AC10"/>
    <mergeCell ref="U12:U21"/>
    <mergeCell ref="AA12:AA21"/>
    <mergeCell ref="AC12:AC21"/>
    <mergeCell ref="J11:K11"/>
    <mergeCell ref="L11:M11"/>
    <mergeCell ref="R11:S11"/>
    <mergeCell ref="T11:U11"/>
    <mergeCell ref="AB12:AB21"/>
    <mergeCell ref="S12:S21"/>
    <mergeCell ref="J12:J21"/>
    <mergeCell ref="R12:R21"/>
    <mergeCell ref="Z11:AA11"/>
    <mergeCell ref="AB11:AC11"/>
    <mergeCell ref="L12:L21"/>
    <mergeCell ref="T12:T21"/>
    <mergeCell ref="Z12:Z21"/>
    <mergeCell ref="Z22:Z31"/>
    <mergeCell ref="AA22:AA31"/>
    <mergeCell ref="AA32:AA41"/>
    <mergeCell ref="AC32:AC41"/>
    <mergeCell ref="B12:B21"/>
    <mergeCell ref="B22:B31"/>
    <mergeCell ref="B32:B41"/>
    <mergeCell ref="AA72:AA81"/>
    <mergeCell ref="AC72:AC81"/>
    <mergeCell ref="C82:C91"/>
    <mergeCell ref="K82:K91"/>
    <mergeCell ref="M82:M91"/>
    <mergeCell ref="S82:S91"/>
    <mergeCell ref="B42:B51"/>
    <mergeCell ref="B52:B61"/>
    <mergeCell ref="B62:B71"/>
    <mergeCell ref="B72:B81"/>
    <mergeCell ref="B82:B91"/>
    <mergeCell ref="AA82:AA91"/>
    <mergeCell ref="C72:C81"/>
    <mergeCell ref="S22:S31"/>
    <mergeCell ref="U22:U31"/>
    <mergeCell ref="L22:L31"/>
    <mergeCell ref="C12:C21"/>
    <mergeCell ref="C62:C71"/>
    <mergeCell ref="K62:K71"/>
    <mergeCell ref="M62:M71"/>
    <mergeCell ref="C22:C31"/>
    <mergeCell ref="R52:R61"/>
    <mergeCell ref="K72:K81"/>
    <mergeCell ref="M72:M81"/>
    <mergeCell ref="AC62:AC71"/>
    <mergeCell ref="J62:J71"/>
    <mergeCell ref="J72:J81"/>
    <mergeCell ref="J82:J91"/>
    <mergeCell ref="AC82:AC91"/>
    <mergeCell ref="AB62:AB71"/>
    <mergeCell ref="AB72:AB81"/>
    <mergeCell ref="AB82:AB91"/>
    <mergeCell ref="Z62:Z71"/>
    <mergeCell ref="S62:S71"/>
    <mergeCell ref="U62:U71"/>
    <mergeCell ref="U82:U91"/>
    <mergeCell ref="AA62:AA71"/>
    <mergeCell ref="U72:U81"/>
    <mergeCell ref="T62:T71"/>
    <mergeCell ref="T72:T81"/>
    <mergeCell ref="S72:S81"/>
    <mergeCell ref="Z72:Z81"/>
    <mergeCell ref="Z82:Z91"/>
    <mergeCell ref="U52:U61"/>
    <mergeCell ref="S52:S61"/>
    <mergeCell ref="M122:M131"/>
    <mergeCell ref="R122:R131"/>
    <mergeCell ref="S122:S131"/>
    <mergeCell ref="T122:T131"/>
    <mergeCell ref="L72:L81"/>
    <mergeCell ref="L82:L91"/>
    <mergeCell ref="R62:R71"/>
    <mergeCell ref="R72:R81"/>
    <mergeCell ref="R82:R91"/>
    <mergeCell ref="T82:T91"/>
    <mergeCell ref="U122:U131"/>
    <mergeCell ref="Z122:Z131"/>
    <mergeCell ref="AA122:AA131"/>
    <mergeCell ref="AB122:AB131"/>
    <mergeCell ref="AC122:AC131"/>
    <mergeCell ref="B132:B141"/>
    <mergeCell ref="C132:C141"/>
    <mergeCell ref="J132:J141"/>
    <mergeCell ref="K132:K141"/>
    <mergeCell ref="L132:L141"/>
    <mergeCell ref="M132:M141"/>
    <mergeCell ref="R132:R141"/>
    <mergeCell ref="S132:S141"/>
    <mergeCell ref="T132:T141"/>
    <mergeCell ref="U132:U141"/>
    <mergeCell ref="Z132:Z141"/>
    <mergeCell ref="AA132:AA141"/>
    <mergeCell ref="AB132:AB141"/>
    <mergeCell ref="AC132:AC141"/>
    <mergeCell ref="B122:B131"/>
    <mergeCell ref="C122:C131"/>
    <mergeCell ref="J122:J131"/>
    <mergeCell ref="K122:K131"/>
    <mergeCell ref="L122:L131"/>
    <mergeCell ref="U142:U151"/>
    <mergeCell ref="Z142:Z151"/>
    <mergeCell ref="AA142:AA151"/>
    <mergeCell ref="AB142:AB151"/>
    <mergeCell ref="AC142:AC151"/>
    <mergeCell ref="B142:B151"/>
    <mergeCell ref="C142:C151"/>
    <mergeCell ref="J142:J151"/>
    <mergeCell ref="K142:K151"/>
    <mergeCell ref="L142:L151"/>
    <mergeCell ref="M142:M151"/>
    <mergeCell ref="R142:R151"/>
    <mergeCell ref="S142:S151"/>
    <mergeCell ref="T142:T151"/>
  </mergeCells>
  <conditionalFormatting sqref="D43">
    <cfRule type="duplicateValues" dxfId="3" priority="3"/>
    <cfRule type="duplicateValues" priority="4"/>
  </conditionalFormatting>
  <conditionalFormatting sqref="K12:K111 M12:M111 S12:S111 U12:U111 AA12:AA111 AC12:AC111">
    <cfRule type="cellIs" dxfId="2" priority="31" operator="greaterThan">
      <formula>0.32</formula>
    </cfRule>
  </conditionalFormatting>
  <conditionalFormatting sqref="K122:K151 M122:M151 S122:S151 U122:U151 AA122:AA151 AC122:AC151">
    <cfRule type="cellIs" dxfId="1" priority="1" operator="greaterThan">
      <formula>0.32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b44534e-57de-4fb9-8674-4e9193ed24a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150375C9A336419315F130CB7A9FBB" ma:contentTypeVersion="6" ma:contentTypeDescription="Create a new document." ma:contentTypeScope="" ma:versionID="e3d7fc63f235d182363ad554fdbaf571">
  <xsd:schema xmlns:xsd="http://www.w3.org/2001/XMLSchema" xmlns:xs="http://www.w3.org/2001/XMLSchema" xmlns:p="http://schemas.microsoft.com/office/2006/metadata/properties" xmlns:ns3="2b44534e-57de-4fb9-8674-4e9193ed24ac" xmlns:ns4="7d4a85a7-5238-420e-a104-2ca77d26ce9a" targetNamespace="http://schemas.microsoft.com/office/2006/metadata/properties" ma:root="true" ma:fieldsID="632002affc36282c4b5a24a31f20111e" ns3:_="" ns4:_="">
    <xsd:import namespace="2b44534e-57de-4fb9-8674-4e9193ed24ac"/>
    <xsd:import namespace="7d4a85a7-5238-420e-a104-2ca77d26ce9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4534e-57de-4fb9-8674-4e9193ed24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4a85a7-5238-420e-a104-2ca77d26ce9a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4EBCCA-7E86-43CD-8121-DFAE51B7B2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8BE6F0-6250-451A-B469-D5B28DECEEF1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2b44534e-57de-4fb9-8674-4e9193ed24ac"/>
    <ds:schemaRef ds:uri="http://purl.org/dc/elements/1.1/"/>
    <ds:schemaRef ds:uri="http://www.w3.org/XML/1998/namespace"/>
    <ds:schemaRef ds:uri="http://schemas.microsoft.com/office/2006/documentManagement/types"/>
    <ds:schemaRef ds:uri="7d4a85a7-5238-420e-a104-2ca77d26ce9a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E0EEAED-654E-4670-817C-9927548AF8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4534e-57de-4fb9-8674-4e9193ed24ac"/>
    <ds:schemaRef ds:uri="7d4a85a7-5238-420e-a104-2ca77d26ce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Item Price Summary</vt:lpstr>
      <vt:lpstr>Syrup Mixture</vt:lpstr>
      <vt:lpstr>Premade Toppings</vt:lpstr>
      <vt:lpstr>Fresh Brewed Tea</vt:lpstr>
      <vt:lpstr>Milk Tea</vt:lpstr>
      <vt:lpstr>Signature COLD</vt:lpstr>
      <vt:lpstr>Signature HOT</vt:lpstr>
      <vt:lpstr>Popping Soda</vt:lpstr>
      <vt:lpstr>Slush</vt:lpstr>
      <vt:lpstr>Toppings</vt:lpstr>
      <vt:lpstr>'Fresh Brewed Tea'!Print_Area</vt:lpstr>
      <vt:lpstr>'Milk Tea'!Print_Area</vt:lpstr>
      <vt:lpstr>'Popping Soda'!Print_Area</vt:lpstr>
      <vt:lpstr>Slush!Print_Area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 Plasina</dc:creator>
  <cp:lastModifiedBy>Grace Shoong</cp:lastModifiedBy>
  <cp:lastPrinted>2021-01-29T16:28:51Z</cp:lastPrinted>
  <dcterms:created xsi:type="dcterms:W3CDTF">2020-03-24T16:46:44Z</dcterms:created>
  <dcterms:modified xsi:type="dcterms:W3CDTF">2024-11-27T03:59:11Z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0x01010009150375C9A336419315F130CB7A9FBB</vt:lpwstr>
  </property>
</Properties>
</file>